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TablasMenoresAux" sheetId="7" state="hidden" r:id="rId7"/>
    <sheet name="DatosViolenciaDoméstica" sheetId="8" r:id="rId8"/>
    <sheet name="TablasVDomesticaAux" sheetId="9" state="hidden" r:id="rId9"/>
    <sheet name="DatosViolenciaGénero" sheetId="10" r:id="rId10"/>
    <sheet name="TablasVGeneroAux" sheetId="11" state="hidden" r:id="rId11"/>
    <sheet name="DatosSiniestralidadLaboral" sheetId="12" r:id="rId12"/>
    <sheet name="DatosExtranjería" sheetId="13" r:id="rId13"/>
    <sheet name="DatosSeguridadVial" sheetId="14" r:id="rId14"/>
    <sheet name="DatosMedioAmbiente" sheetId="15" r:id="rId15"/>
    <sheet name="DatosDelitosInf" sheetId="16" r:id="rId16"/>
    <sheet name="InformeDatosGrales" sheetId="17" r:id="rId17"/>
    <sheet name="InformeDelitos" sheetId="18" r:id="rId18"/>
    <sheet name="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_delitos_leves">'InformeDatosGrales'!$CW$4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'Fisc_Provincial'!$C$4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<sst xmlns="http://schemas.openxmlformats.org/spreadsheetml/2006/main" count="2186" uniqueCount="1112">
  <si>
    <t>DATOS BÁSICOS</t>
  </si>
  <si>
    <t>Provincia:</t>
  </si>
  <si>
    <t>Cuenca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</si>
  <si>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</si>
  <si>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</si>
  <si>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</si>
  <si>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</si>
  <si>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</si>
  <si>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</si>
  <si>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</si>
  <si>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</si>
  <si>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</si>
  <si>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</si>
  <si>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Juicios delitos leves</t>
  </si>
  <si>
    <t>Por los que se incoan procedimientos abreviados</t>
  </si>
  <si>
    <t>Calificaciones</t>
  </si>
  <si>
    <t>Por los que se califican procedimientos abreviados</t>
  </si>
  <si>
    <t>Sentencias de los Juzgados de lo Penal</t>
  </si>
  <si>
    <t>Por los que se incoa procedimiento de sumario ordinario</t>
  </si>
  <si>
    <t>Sentencias de la Audiencia Provincial</t>
  </si>
  <si>
    <t>Por los que se califica procedimiento de sumario ordinario</t>
  </si>
  <si>
    <t>Comparecencias de prisión</t>
  </si>
  <si>
    <t>Por los que se incoan los jurados</t>
  </si>
  <si>
    <t>Diligencias de investigación (I)</t>
  </si>
  <si>
    <t>Por los que se califican los jurados</t>
  </si>
  <si>
    <t>Diligencias de investigación (II)</t>
  </si>
  <si>
    <t>Por los que se incoan diligencias de investigación</t>
  </si>
  <si>
    <t>Civil</t>
  </si>
  <si>
    <t>Por los que se han solicitado medidas de prisión</t>
  </si>
  <si>
    <t>Registro Civil</t>
  </si>
  <si>
    <t>Por los que se dictan sentencias condenatorias</t>
  </si>
  <si>
    <t>Demandas de incapacidad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</si>
  <si>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</si>
  <si>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</si>
  <si>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</si>
  <si>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</si>
  <si>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</si>
  <si>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</si>
  <si>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</si>
  <si>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</si>
  <si>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</si>
  <si>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</si>
  <si>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</si>
  <si>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</si>
  <si>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</si>
  <si>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</si>
  <si>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</si>
  <si>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</si>
  <si>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</si>
  <si>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</si>
  <si>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</si>
  <si>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</si>
  <si>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</si>
  <si>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</si>
  <si>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</si>
  <si>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</si>
  <si>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</si>
  <si>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</si>
  <si>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</si>
  <si>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</si>
  <si>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</si>
  <si>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</si>
  <si>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</si>
  <si>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</si>
  <si>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</si>
  <si>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</si>
  <si>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</si>
  <si>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</si>
  <si>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</si>
  <si>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</si>
  <si>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</si>
  <si>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</si>
  <si>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</si>
  <si>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</si>
  <si>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</si>
  <si>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</si>
  <si>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</si>
  <si>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</si>
  <si>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</si>
  <si>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</si>
  <si>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Juicio delito leve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</si>
  <si>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</si>
  <si>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</si>
  <si>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</si>
  <si>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</si>
  <si>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</si>
  <si>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</si>
  <si>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</si>
  <si>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</si>
  <si>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</si>
  <si>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</si>
  <si>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Transformación en juicio delito leve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</si>
  <si>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</si>
  <si>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</si>
  <si>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</si>
  <si>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</si>
  <si>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</si>
  <si>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</si>
  <si>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</si>
  <si>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</si>
  <si>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</si>
  <si>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</si>
  <si>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</si>
  <si>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</si>
  <si>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</si>
  <si>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JUICIOS DELITOS LEVES</t>
  </si>
  <si>
    <t>INCOACIONES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</si>
  <si>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</si>
  <si>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</si>
  <si>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</si>
  <si>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</si>
  <si>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</si>
  <si>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</si>
  <si>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</si>
  <si>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</si>
  <si>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</si>
  <si>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</si>
  <si>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</si>
  <si>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</si>
  <si>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</si>
  <si>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</si>
  <si>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</si>
  <si>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</si>
  <si>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</si>
  <si>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</si>
  <si>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</si>
  <si>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</si>
  <si>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</si>
  <si>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</si>
  <si>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</si>
  <si>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</si>
  <si>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</si>
  <si>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</si>
  <si>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INCOADOS</t>
  </si>
  <si>
    <t>ORIGEN</t>
  </si>
  <si>
    <t>JUICIOS</t>
  </si>
  <si>
    <t>ANTE JUZGADOS DE INSTRUCCIÓN EN JUICIOS DE FALTAS CON INTERVENCIÓN DEL FISCAL</t>
  </si>
  <si>
    <t>Celebrados</t>
  </si>
  <si>
    <t>Suspendidos</t>
  </si>
  <si>
    <t>ANTE JUZGADOS DE INSTRUCCIÓN EN JUICIOS DELITOS LEVES</t>
  </si>
  <si>
    <t>EN JUICIOS DELITOS LEVES</t>
  </si>
  <si>
    <t>ANTE JUZGADOS DE LO PENAL EN PROCEDIMIENTOS ABREVIADOS Y DILIGENCIAS URGENTES</t>
  </si>
  <si>
    <t>EN PROCEDIMIENTOS ABREVIADOS Y DILIGENCIAS URGENTES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</si>
  <si>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</si>
  <si>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</si>
  <si>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</si>
  <si>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</si>
  <si>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</si>
  <si>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</si>
  <si>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INSTRUCCIÓN EN DELITOS LEVES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</si>
  <si>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</si>
  <si>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</si>
  <si>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</si>
  <si>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</si>
  <si>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</si>
  <si>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</si>
  <si>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</si>
  <si>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</si>
  <si>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</si>
  <si>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</si>
  <si>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</si>
  <si>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</si>
  <si>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</si>
  <si>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</si>
  <si>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</si>
  <si>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</si>
  <si>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</si>
  <si>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</si>
  <si>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</si>
  <si>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</si>
  <si>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</si>
  <si>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</si>
  <si>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</si>
  <si>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</si>
  <si>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</si>
  <si>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</si>
  <si>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</si>
  <si>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</si>
  <si>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</si>
  <si>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</si>
  <si>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</si>
  <si>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</si>
  <si>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</si>
  <si>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</si>
  <si>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</si>
  <si>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</si>
  <si>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</si>
  <si>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</si>
  <si>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</si>
  <si>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</si>
  <si>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</si>
  <si>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</si>
  <si>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</si>
  <si>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</si>
  <si>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</si>
  <si>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</si>
  <si>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</si>
  <si>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</si>
  <si>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</si>
  <si>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</si>
  <si>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</si>
  <si>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</si>
  <si>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</si>
  <si>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</si>
  <si>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</si>
  <si>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</si>
  <si>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</si>
  <si>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</si>
  <si>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</si>
  <si>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</si>
  <si>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</si>
  <si>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</si>
  <si>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</si>
  <si>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</si>
  <si>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</si>
  <si>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</si>
  <si>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</si>
  <si>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</si>
  <si>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</si>
  <si>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</si>
  <si>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</si>
  <si>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</si>
  <si>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</si>
  <si>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</si>
  <si>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</si>
  <si>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</si>
  <si>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</si>
  <si>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</si>
  <si>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</si>
  <si>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</si>
  <si>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</si>
  <si>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</si>
  <si>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</si>
  <si>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</si>
  <si>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CUESTIONES DE COMPETENCIA</t>
  </si>
  <si>
    <t>Derechos Fundamentales</t>
  </si>
  <si>
    <t>OTROS SEÑALAMIENTOS</t>
  </si>
  <si>
    <t>EJECUCIONES</t>
  </si>
  <si>
    <t>DEMANDAS DEL MINISTERIO FISCAL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</si>
  <si>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</si>
  <si>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</si>
  <si>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</si>
  <si>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</si>
  <si>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</si>
  <si>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</si>
  <si>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</si>
  <si>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</si>
  <si>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</si>
  <si>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</si>
  <si>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</si>
  <si>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</si>
  <si>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</si>
  <si>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</si>
  <si>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</si>
  <si>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</si>
  <si>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</si>
  <si>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</si>
  <si>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</si>
  <si>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</si>
  <si>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</si>
  <si>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</si>
  <si>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</si>
  <si>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</si>
  <si>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</si>
  <si>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</si>
  <si>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</si>
  <si>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</si>
  <si>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</si>
  <si>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</si>
  <si>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</si>
  <si>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</si>
  <si>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</si>
  <si>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</si>
  <si>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</si>
  <si>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</si>
  <si>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</si>
  <si>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</si>
  <si>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</si>
  <si>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</si>
  <si>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</si>
  <si>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</si>
  <si>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</si>
  <si>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</si>
  <si>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</si>
  <si>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</si>
  <si>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</si>
  <si>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</si>
  <si>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</si>
  <si>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</si>
  <si>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</si>
  <si>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</si>
  <si>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</si>
  <si>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</si>
  <si>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</si>
  <si>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</si>
  <si>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</si>
  <si>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Aprobación acta notoriedad</t>
  </si>
  <si>
    <t>De las informaciones para dispensa de ley</t>
  </si>
  <si>
    <t>De las informaciones para perpetua memoria</t>
  </si>
  <si>
    <t>Declaración de ausencia legal</t>
  </si>
  <si>
    <t>Declaración de fallecimiento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</si>
  <si>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</si>
  <si>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</si>
  <si>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</si>
  <si>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</si>
  <si>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</si>
  <si>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</si>
  <si>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</si>
  <si>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</si>
  <si>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</si>
  <si>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</si>
  <si>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</si>
  <si>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</si>
  <si>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</si>
  <si>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Dictámenes de competencia</t>
  </si>
  <si>
    <t>Ordinario</t>
  </si>
  <si>
    <t>Verbal</t>
  </si>
  <si>
    <t>Pieza seccióncalificación</t>
  </si>
  <si>
    <t>Pieza incidente concursal oposición calificación</t>
  </si>
  <si>
    <t>Procedimientos antiguos</t>
  </si>
  <si>
    <t>DISCAPACES</t>
  </si>
  <si>
    <t>Aborto/Esterilización</t>
  </si>
  <si>
    <t>Curatela</t>
  </si>
  <si>
    <t>Ensayos clínicos</t>
  </si>
  <si>
    <t>Incapacitación</t>
  </si>
  <si>
    <t>Internamientos</t>
  </si>
  <si>
    <t>Medidas cautelares previas</t>
  </si>
  <si>
    <t>Protección patrimonial ley 41/2003</t>
  </si>
  <si>
    <t>Rehabilitación de capacidad</t>
  </si>
  <si>
    <t>Tutela</t>
  </si>
  <si>
    <t>MERCANTIL - DEMANDAS PRESENTADAS POR EL FISCAL</t>
  </si>
  <si>
    <t>Competencia desleal</t>
  </si>
  <si>
    <t>Publicidad</t>
  </si>
  <si>
    <t>Condiciones generales de la contratación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</si>
  <si>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</si>
  <si>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</si>
  <si>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</si>
  <si>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</si>
  <si>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</si>
  <si>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</si>
  <si>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</si>
  <si>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</si>
  <si>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</si>
  <si>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</si>
  <si>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</si>
  <si>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</si>
  <si>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</si>
  <si>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</si>
  <si>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</si>
  <si>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</si>
  <si>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</si>
  <si>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</si>
  <si>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</si>
  <si>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</si>
  <si>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</si>
  <si>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</si>
  <si>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</si>
  <si>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</si>
  <si>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</si>
  <si>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</si>
  <si>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</si>
  <si>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</si>
  <si>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</si>
  <si>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</si>
  <si>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</si>
  <si>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</si>
  <si>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</si>
  <si>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</si>
  <si>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</si>
  <si>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</si>
  <si>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</si>
  <si>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</si>
  <si>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</si>
  <si>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Detención/Secuestro de Autoridad o Funcionario del Estado</t>
  </si>
  <si>
    <t>Coacciones Matrimonio Forzado</t>
  </si>
  <si>
    <t>Acoso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</si>
  <si>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</si>
  <si>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</si>
  <si>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</si>
  <si>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</si>
  <si>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</si>
  <si>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</si>
  <si>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</si>
  <si>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</si>
  <si>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</si>
  <si>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</si>
  <si>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</si>
  <si>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</si>
  <si>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</si>
  <si>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</si>
  <si>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</si>
  <si>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</si>
  <si>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</si>
  <si>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</si>
  <si>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</si>
  <si>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</si>
  <si>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</si>
  <si>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</si>
  <si>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</si>
  <si>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</si>
  <si>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</si>
  <si>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</si>
  <si>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</si>
  <si>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</si>
  <si>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</si>
  <si>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</si>
  <si>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</si>
  <si>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</si>
  <si>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</si>
  <si>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</si>
  <si>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</si>
  <si>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</si>
  <si>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</si>
  <si>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</si>
  <si>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elect.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</si>
  <si>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</si>
  <si>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</si>
  <si>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</si>
  <si>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</si>
  <si>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</si>
  <si>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</si>
  <si>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</si>
  <si>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</si>
  <si>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</si>
  <si>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</si>
  <si>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</si>
  <si>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</si>
  <si>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</si>
  <si>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</si>
  <si>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</si>
  <si>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</si>
  <si>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</si>
  <si>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</si>
  <si>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</si>
  <si>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</si>
  <si>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</si>
  <si>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</si>
  <si>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</si>
  <si>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</si>
  <si>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</si>
  <si>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</si>
  <si>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</si>
  <si>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</si>
  <si>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</si>
  <si>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</si>
  <si>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</si>
  <si>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</si>
  <si>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</si>
  <si>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</si>
  <si>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</si>
  <si>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</si>
  <si>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</si>
  <si>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</si>
  <si>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</si>
  <si>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</si>
  <si>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</si>
  <si>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</si>
  <si>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</si>
  <si>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</si>
  <si>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</si>
  <si>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</si>
  <si>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</si>
  <si>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</si>
  <si>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</si>
  <si>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</si>
  <si>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</si>
  <si>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</si>
  <si>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</si>
  <si>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</si>
  <si>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</si>
  <si>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</si>
  <si>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</si>
  <si>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</si>
  <si>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</si>
  <si>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</si>
  <si>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</si>
  <si>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</si>
  <si>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</si>
  <si>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</si>
  <si>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</si>
  <si>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</si>
  <si>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</si>
  <si>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</si>
  <si>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</si>
  <si>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</si>
  <si>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</si>
  <si>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</si>
  <si>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</si>
  <si>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</si>
  <si>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</si>
  <si>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</si>
  <si>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</si>
  <si>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</si>
  <si>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</si>
  <si>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</si>
  <si>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</si>
  <si>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</si>
  <si>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</si>
  <si>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</si>
  <si>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</si>
  <si>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</si>
  <si>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</si>
  <si>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</si>
  <si>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</si>
  <si>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</si>
  <si>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</si>
  <si>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</si>
  <si>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</si>
  <si>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</si>
  <si>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</si>
  <si>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</si>
  <si>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</si>
  <si>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</si>
  <si>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</si>
  <si>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</si>
  <si>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</si>
  <si>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</si>
  <si>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</si>
  <si>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</si>
  <si>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</si>
  <si>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</si>
  <si>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</si>
  <si>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</si>
  <si>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</si>
  <si>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</si>
  <si>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</si>
  <si>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</si>
  <si>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</si>
  <si>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</si>
  <si>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</si>
  <si>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</si>
  <si>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</si>
  <si>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</si>
  <si>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</si>
  <si>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</si>
  <si>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</si>
  <si>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</si>
  <si>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</si>
  <si>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</si>
  <si>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</si>
  <si>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</si>
  <si>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</si>
  <si>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</si>
  <si>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</si>
  <si>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</si>
  <si>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</si>
  <si>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</si>
  <si>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</si>
  <si>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</si>
  <si>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</si>
  <si>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</si>
  <si>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</si>
  <si>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</si>
  <si>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</si>
  <si>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</si>
  <si>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</si>
  <si>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</si>
  <si>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</si>
  <si>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</si>
  <si>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</si>
  <si>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</si>
  <si>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</si>
  <si>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</si>
  <si>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</si>
  <si>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</si>
  <si>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</si>
  <si>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</si>
  <si>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</si>
  <si>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</si>
  <si>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</si>
  <si>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</si>
  <si>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</si>
  <si>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</si>
  <si>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</si>
  <si>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</si>
  <si>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</si>
  <si>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</si>
  <si>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</si>
  <si>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</si>
  <si>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</si>
  <si>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</si>
  <si>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</si>
  <si>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</si>
  <si>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</si>
  <si>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</si>
  <si>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</si>
  <si>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</si>
  <si>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</si>
  <si>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</si>
  <si>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</si>
  <si>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</si>
  <si>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</si>
  <si>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</si>
  <si>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</si>
  <si>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</si>
  <si>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</si>
  <si>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</si>
  <si>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</si>
  <si>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</si>
  <si>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</si>
  <si>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</si>
  <si>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</si>
  <si>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</si>
  <si>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</si>
  <si>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</si>
  <si>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</si>
  <si>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</si>
  <si>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</si>
  <si>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</si>
  <si>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</si>
  <si>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</si>
  <si>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</si>
  <si>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</si>
  <si>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</si>
  <si>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</si>
  <si>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</si>
  <si>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</si>
  <si>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</si>
  <si>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</si>
  <si>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</si>
  <si>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</si>
  <si>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</si>
  <si>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</si>
  <si>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</si>
  <si>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</si>
  <si>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</si>
  <si>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</si>
  <si>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</si>
  <si>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</si>
  <si>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</si>
  <si>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</si>
  <si>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</si>
  <si>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</si>
  <si>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</si>
  <si>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</si>
  <si>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</si>
  <si>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</si>
  <si>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</si>
  <si>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</si>
  <si>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</si>
  <si>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</si>
  <si>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</si>
  <si>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</si>
  <si>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</si>
  <si>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</si>
  <si>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</si>
  <si>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</si>
  <si>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</si>
  <si>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</si>
  <si>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</si>
  <si>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</si>
  <si>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</si>
  <si>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</si>
  <si>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</si>
  <si>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</si>
  <si>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</si>
  <si>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</si>
  <si>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Financiación ilegal de partidos políticos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</si>
  <si>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</si>
  <si>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</si>
  <si>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</si>
  <si>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</si>
  <si>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</si>
  <si>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</si>
  <si>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</si>
  <si>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</si>
  <si>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</si>
  <si>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</si>
  <si>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</si>
  <si>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</si>
  <si>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</si>
  <si>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</si>
  <si>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</si>
  <si>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</si>
  <si>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</si>
  <si>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</si>
  <si>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</si>
  <si>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</si>
  <si>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</si>
  <si>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</si>
  <si>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</si>
  <si>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</si>
  <si>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</si>
  <si>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</si>
  <si>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</si>
  <si>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</si>
  <si>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</si>
  <si>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</si>
  <si>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</si>
  <si>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</si>
  <si>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</si>
  <si>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</si>
  <si>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</si>
  <si>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</si>
  <si>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</si>
  <si>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</si>
  <si>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</si>
  <si>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</si>
  <si>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</si>
  <si>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</si>
  <si>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</si>
  <si>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</si>
  <si>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</si>
  <si>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</si>
  <si>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</si>
  <si>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</si>
  <si>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</si>
  <si>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</si>
  <si>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</si>
  <si>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</si>
  <si>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DELITOS LEVES</t>
  </si>
  <si>
    <t>Personas</t>
  </si>
  <si>
    <t>FALTAS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</si>
  <si>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</si>
  <si>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</si>
  <si>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</si>
  <si>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</si>
  <si>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</si>
  <si>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</si>
  <si>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</si>
  <si>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</si>
  <si>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</si>
  <si>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</si>
  <si>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</si>
  <si>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</si>
  <si>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</si>
  <si>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</si>
  <si>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</si>
  <si>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</si>
  <si>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</si>
  <si>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</si>
  <si>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</si>
  <si>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</si>
  <si>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</si>
  <si>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</si>
  <si>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</si>
  <si>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</si>
  <si>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</si>
  <si>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</si>
  <si>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</si>
  <si>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</si>
  <si>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</si>
  <si>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</si>
  <si>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</si>
  <si>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</si>
  <si>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</si>
  <si>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</si>
  <si>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</si>
  <si>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</si>
  <si>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</si>
  <si>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</si>
  <si>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</si>
  <si>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</si>
  <si>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</si>
  <si>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</si>
  <si>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</si>
  <si>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</si>
  <si>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</si>
  <si>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</si>
  <si>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</si>
  <si>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</si>
  <si>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</si>
  <si>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</si>
  <si>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</si>
  <si>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</si>
  <si>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</si>
  <si>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</si>
  <si>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</si>
  <si>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</si>
  <si>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</si>
  <si>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</si>
  <si>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</si>
  <si>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</si>
  <si>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</si>
  <si>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CUADRO I: 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</si>
  <si>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</si>
  <si>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</si>
  <si>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</si>
  <si>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</si>
  <si>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</si>
  <si>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</si>
  <si>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</si>
  <si>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</si>
  <si>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</si>
  <si>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</si>
  <si>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</si>
  <si>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</si>
  <si>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</si>
  <si>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</si>
  <si>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</si>
  <si>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</si>
  <si>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</si>
  <si>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</si>
  <si>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</si>
  <si>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</si>
  <si>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</si>
  <si>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</si>
  <si>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</si>
  <si>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</si>
  <si>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</si>
  <si>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</si>
  <si>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</si>
  <si>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</si>
  <si>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</si>
  <si>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</si>
  <si>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</si>
  <si>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</si>
  <si>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</si>
  <si>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</si>
  <si>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Amenazas 171 C.P.</t>
  </si>
  <si>
    <t>Coacciones 172 C.P.</t>
  </si>
  <si>
    <t>Total Delitos Leves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</si>
  <si>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</si>
  <si>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</si>
  <si>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</si>
  <si>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</si>
  <si>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</si>
  <si>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</si>
  <si>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</si>
  <si>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</si>
  <si>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</si>
  <si>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</si>
  <si>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</si>
  <si>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</si>
  <si>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</si>
  <si>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</si>
  <si>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</si>
  <si>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</si>
  <si>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</si>
  <si>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</si>
  <si>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</si>
  <si>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</si>
  <si>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</si>
  <si>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</si>
  <si>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</si>
  <si>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</si>
  <si>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</si>
  <si>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</si>
  <si>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</si>
  <si>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</si>
  <si>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</si>
  <si>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</si>
  <si>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</si>
  <si>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</si>
  <si>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</si>
  <si>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</si>
  <si>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</si>
  <si>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</si>
  <si>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</si>
  <si>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</si>
  <si>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</si>
  <si>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</si>
  <si>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</si>
  <si>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</si>
  <si>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</si>
  <si>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</si>
  <si>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</si>
  <si>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</si>
  <si>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</si>
  <si>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</si>
  <si>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</si>
  <si>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</si>
  <si>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</si>
  <si>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</si>
  <si>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</si>
  <si>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</si>
  <si>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</si>
  <si>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</si>
  <si>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</si>
  <si>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</si>
  <si>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</si>
  <si>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</si>
  <si>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</si>
  <si>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</si>
  <si>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</si>
  <si>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</si>
  <si>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</si>
  <si>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</si>
  <si>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</si>
  <si>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</si>
  <si>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</si>
  <si>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</si>
  <si>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</si>
  <si>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</si>
  <si>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</si>
  <si>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</si>
  <si>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</si>
  <si>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</si>
  <si>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</si>
  <si>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</si>
  <si>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</si>
  <si>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</si>
  <si>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</si>
  <si>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</si>
  <si>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</si>
  <si>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</si>
  <si>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</si>
  <si>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</si>
  <si>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</si>
  <si>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</si>
  <si>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</si>
  <si>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</si>
  <si>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</si>
  <si>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</si>
  <si>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</si>
  <si>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</si>
  <si>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</si>
  <si>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</si>
  <si>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</si>
  <si>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</si>
  <si>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</si>
  <si>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</si>
  <si>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</si>
  <si>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</si>
  <si>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</si>
  <si>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</si>
  <si>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</si>
  <si>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</si>
  <si>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</si>
  <si>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</si>
  <si>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</si>
  <si>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</si>
  <si>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</si>
  <si>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</si>
  <si>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</si>
  <si>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</si>
  <si>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</si>
  <si>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</si>
  <si>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</si>
  <si>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</si>
  <si>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</si>
  <si>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</si>
  <si>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</si>
  <si>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</si>
  <si>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</si>
  <si>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</si>
  <si>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</si>
  <si>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</si>
  <si>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Conducción con velocidad con exceso reglamentario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</si>
  <si>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</si>
  <si>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</si>
  <si>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</si>
  <si>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</si>
  <si>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</si>
  <si>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</si>
  <si>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</si>
  <si>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</si>
  <si>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Delitos leves</t>
  </si>
  <si>
    <t>Procedimiento Abreviado Juzgado Penal</t>
  </si>
  <si>
    <t>Absolutorias</t>
  </si>
  <si>
    <t>Delitos asociados a sentencias</t>
  </si>
  <si>
    <t>CRIMINALIDAD INFORMÁTICA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</si>
  <si>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</si>
  <si>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</si>
  <si>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</si>
  <si>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</si>
  <si>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</si>
  <si>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</si>
  <si>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</si>
  <si>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</si>
  <si>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</si>
  <si>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</si>
  <si>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</si>
  <si>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</si>
  <si>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</si>
  <si>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</si>
  <si>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</si>
  <si>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</si>
  <si>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</si>
  <si>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</si>
  <si>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</si>
  <si>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</si>
  <si>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</si>
  <si>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</si>
  <si>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</si>
  <si>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</si>
  <si>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</si>
  <si>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</si>
  <si>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</si>
  <si>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</si>
  <si>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</si>
  <si>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</si>
  <si>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</si>
  <si>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</si>
  <si>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</si>
  <si>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</si>
  <si>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</si>
  <si>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</si>
  <si>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</si>
  <si>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</si>
  <si>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</si>
  <si>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</si>
  <si>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</si>
  <si>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</si>
  <si>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</si>
  <si>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</si>
  <si>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</si>
  <si>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</si>
  <si>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</si>
  <si>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</si>
  <si>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</si>
  <si>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</si>
  <si>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</si>
  <si>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</si>
  <si>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</si>
  <si>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</si>
  <si>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</si>
  <si>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</si>
  <si>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</si>
  <si>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</si>
  <si>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</si>
  <si>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</si>
  <si>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</si>
  <si>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</si>
  <si>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</si>
  <si>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</si>
  <si>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</si>
  <si>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</si>
  <si>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</si>
  <si>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</si>
  <si>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</si>
  <si>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</si>
  <si>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</si>
  <si>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</si>
  <si>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</si>
  <si>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</si>
  <si>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</si>
  <si>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</si>
  <si>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</si>
  <si>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Celebrados con intervención del M.F.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</si>
  <si>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</si>
  <si>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</si>
  <si>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</si>
  <si>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</si>
  <si>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</si>
  <si>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</si>
  <si>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</si>
  <si>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</si>
  <si>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</si>
  <si>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</si>
  <si>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</si>
  <si>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</si>
  <si>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</si>
  <si>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</si>
  <si>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</si>
  <si>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</si>
  <si>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</si>
  <si>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</si>
  <si>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</si>
  <si>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</si>
  <si>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</si>
  <si>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</si>
  <si>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</si>
  <si>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</si>
  <si>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</si>
  <si>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</si>
  <si>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</si>
  <si>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</si>
  <si>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</si>
  <si>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</si>
  <si>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</si>
  <si>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</si>
  <si>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</si>
  <si>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</si>
  <si>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</si>
  <si>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</si>
  <si>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</si>
  <si>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</si>
  <si>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</si>
  <si>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</si>
  <si>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</si>
  <si>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</si>
  <si>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</si>
  <si>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</si>
  <si>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</si>
  <si>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</si>
  <si>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</si>
  <si>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</si>
  <si>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</si>
  <si>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</si>
  <si>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</si>
  <si>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</si>
  <si>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</si>
  <si>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</si>
  <si>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</si>
  <si>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</si>
  <si>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</si>
  <si>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</si>
  <si>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</si>
  <si>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</si>
  <si>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</si>
  <si>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</si>
  <si>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</si>
  <si>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</si>
  <si>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</si>
  <si>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</si>
  <si>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</si>
  <si>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</si>
  <si>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</si>
  <si>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</si>
  <si>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</si>
  <si>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</si>
  <si>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</si>
  <si>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</si>
  <si>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</si>
  <si>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</si>
  <si>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</si>
  <si>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</si>
  <si>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</si>
  <si>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</si>
  <si>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</si>
  <si>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ANTE LA AUDIENCIA PROVINCIAL EN PROCEDIMIENTOS ABREVIADOS, SUMARIOS Y JURADOS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</si>
</sst>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color indexed="8"/>
      <name val="Arial"/>
      <family val="0"/>
    </font>
    <font>
      <sz val="8"/>
      <color indexed="8"/>
      <name val="Calibri"/>
      <family val="0"/>
    </font>
    <font>
      <sz val="6.75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3">
      <alignment/>
      <protection/>
    </xf>
    <xf numFmtId="0" fontId="4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0" borderId="0" xfId="46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3" fontId="9" fillId="36" borderId="17" xfId="0" applyNumberFormat="1" applyFont="1" applyFill="1" applyBorder="1" applyAlignment="1" applyProtection="1">
      <alignment/>
      <protection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3" fontId="9" fillId="36" borderId="18" xfId="0" applyNumberFormat="1" applyFont="1" applyFill="1" applyBorder="1" applyAlignment="1" applyProtection="1">
      <alignment/>
      <protection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34" borderId="20" xfId="0" applyFont="1" applyFill="1" applyBorder="1" applyAlignment="1" applyProtection="1">
      <alignment horizontal="left" vertical="center"/>
      <protection/>
    </xf>
    <xf numFmtId="3" fontId="9" fillId="36" borderId="15" xfId="0" applyNumberFormat="1" applyFont="1" applyFill="1" applyBorder="1" applyAlignment="1" applyProtection="1">
      <alignment/>
      <protection locked="0"/>
    </xf>
    <xf numFmtId="3" fontId="9" fillId="36" borderId="15" xfId="0" applyNumberFormat="1" applyFont="1" applyFill="1" applyBorder="1" applyAlignment="1" applyProtection="1">
      <alignment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3" fontId="9" fillId="36" borderId="19" xfId="0" applyNumberFormat="1" applyFont="1" applyFill="1" applyBorder="1" applyAlignment="1" applyProtection="1">
      <alignment/>
      <protection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left"/>
      <protection/>
    </xf>
    <xf numFmtId="3" fontId="13" fillId="0" borderId="22" xfId="0" applyNumberFormat="1" applyFont="1" applyBorder="1" applyAlignment="1" applyProtection="1">
      <alignment/>
      <protection locked="0"/>
    </xf>
    <xf numFmtId="3" fontId="13" fillId="0" borderId="22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4" borderId="23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 vertical="center"/>
      <protection/>
    </xf>
    <xf numFmtId="0" fontId="10" fillId="34" borderId="25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6" xfId="0" applyFont="1" applyFill="1" applyBorder="1" applyAlignment="1" applyProtection="1">
      <alignment horizontal="left"/>
      <protection/>
    </xf>
    <xf numFmtId="164" fontId="9" fillId="0" borderId="16" xfId="0" applyNumberFormat="1" applyFont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 applyProtection="1">
      <alignment/>
      <protection/>
    </xf>
    <xf numFmtId="164" fontId="9" fillId="0" borderId="27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/>
      <protection/>
    </xf>
    <xf numFmtId="164" fontId="9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3" fontId="13" fillId="0" borderId="16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22" xfId="0" applyNumberFormat="1" applyFont="1" applyFill="1" applyBorder="1" applyAlignment="1" applyProtection="1">
      <alignment/>
      <protection locked="0"/>
    </xf>
    <xf numFmtId="3" fontId="9" fillId="0" borderId="22" xfId="0" applyNumberFormat="1" applyFont="1" applyFill="1" applyBorder="1" applyAlignment="1" applyProtection="1">
      <alignment/>
      <protection/>
    </xf>
    <xf numFmtId="164" fontId="9" fillId="0" borderId="22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/>
      <protection/>
    </xf>
    <xf numFmtId="164" fontId="9" fillId="0" borderId="21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/>
    </xf>
    <xf numFmtId="164" fontId="9" fillId="0" borderId="28" xfId="0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 applyProtection="1">
      <alignment/>
      <protection/>
    </xf>
    <xf numFmtId="3" fontId="9" fillId="0" borderId="30" xfId="0" applyNumberFormat="1" applyFont="1" applyFill="1" applyBorder="1" applyAlignment="1" applyProtection="1">
      <alignment/>
      <protection/>
    </xf>
    <xf numFmtId="0" fontId="10" fillId="34" borderId="26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/>
    </xf>
    <xf numFmtId="164" fontId="9" fillId="0" borderId="23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>
      <alignment/>
      <protection locked="0"/>
    </xf>
    <xf numFmtId="3" fontId="9" fillId="0" borderId="25" xfId="0" applyNumberFormat="1" applyFont="1" applyBorder="1" applyAlignment="1" applyProtection="1">
      <alignment/>
      <protection/>
    </xf>
    <xf numFmtId="164" fontId="9" fillId="0" borderId="25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164" fontId="9" fillId="0" borderId="3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4" fontId="9" fillId="0" borderId="22" xfId="0" applyNumberFormat="1" applyFont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3" fontId="9" fillId="0" borderId="19" xfId="0" applyNumberFormat="1" applyFont="1" applyBorder="1" applyAlignment="1" applyProtection="1">
      <alignment horizontal="right"/>
      <protection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right" wrapText="1"/>
      <protection/>
    </xf>
    <xf numFmtId="0" fontId="10" fillId="37" borderId="26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3" xfId="0" applyNumberFormat="1" applyFont="1" applyFill="1" applyBorder="1" applyAlignment="1" applyProtection="1">
      <alignment horizontal="center" vertical="center" wrapText="1"/>
      <protection/>
    </xf>
    <xf numFmtId="165" fontId="8" fillId="37" borderId="34" xfId="0" applyNumberFormat="1" applyFont="1" applyFill="1" applyBorder="1" applyAlignment="1" applyProtection="1">
      <alignment horizontal="center" vertical="center" wrapText="1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6" xfId="0" applyNumberFormat="1" applyFont="1" applyFill="1" applyBorder="1" applyAlignment="1" applyProtection="1">
      <alignment/>
      <protection/>
    </xf>
    <xf numFmtId="165" fontId="13" fillId="34" borderId="37" xfId="0" applyNumberFormat="1" applyFont="1" applyFill="1" applyBorder="1" applyAlignment="1" applyProtection="1">
      <alignment/>
      <protection/>
    </xf>
    <xf numFmtId="164" fontId="13" fillId="34" borderId="37" xfId="0" applyNumberFormat="1" applyFont="1" applyFill="1" applyBorder="1" applyAlignment="1" applyProtection="1">
      <alignment/>
      <protection/>
    </xf>
    <xf numFmtId="165" fontId="13" fillId="34" borderId="38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165" fontId="9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5" fontId="9" fillId="0" borderId="41" xfId="0" applyNumberFormat="1" applyFont="1" applyBorder="1" applyAlignment="1" applyProtection="1">
      <alignment/>
      <protection locked="0"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8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5" fontId="9" fillId="0" borderId="40" xfId="0" applyNumberFormat="1" applyFont="1" applyFill="1" applyBorder="1" applyAlignment="1" applyProtection="1">
      <alignment/>
      <protection/>
    </xf>
    <xf numFmtId="164" fontId="9" fillId="0" borderId="40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 applyProtection="1">
      <alignment/>
      <protection/>
    </xf>
    <xf numFmtId="165" fontId="0" fillId="0" borderId="43" xfId="0" applyNumberFormat="1" applyFont="1" applyFill="1" applyBorder="1" applyAlignment="1" applyProtection="1">
      <alignment/>
      <protection/>
    </xf>
    <xf numFmtId="165" fontId="9" fillId="0" borderId="37" xfId="0" applyNumberFormat="1" applyFont="1" applyBorder="1" applyAlignment="1" applyProtection="1">
      <alignment/>
      <protection/>
    </xf>
    <xf numFmtId="164" fontId="9" fillId="0" borderId="37" xfId="0" applyNumberFormat="1" applyFont="1" applyBorder="1" applyAlignment="1" applyProtection="1">
      <alignment/>
      <protection/>
    </xf>
    <xf numFmtId="165" fontId="9" fillId="0" borderId="37" xfId="0" applyNumberFormat="1" applyFont="1" applyBorder="1" applyAlignment="1" applyProtection="1">
      <alignment/>
      <protection locked="0"/>
    </xf>
    <xf numFmtId="165" fontId="8" fillId="34" borderId="42" xfId="0" applyNumberFormat="1" applyFont="1" applyFill="1" applyBorder="1" applyAlignment="1" applyProtection="1">
      <alignment/>
      <protection/>
    </xf>
    <xf numFmtId="165" fontId="8" fillId="34" borderId="44" xfId="0" applyNumberFormat="1" applyFont="1" applyFill="1" applyBorder="1" applyAlignment="1" applyProtection="1">
      <alignment horizontal="right"/>
      <protection/>
    </xf>
    <xf numFmtId="165" fontId="13" fillId="34" borderId="45" xfId="0" applyNumberFormat="1" applyFont="1" applyFill="1" applyBorder="1" applyAlignment="1" applyProtection="1">
      <alignment/>
      <protection/>
    </xf>
    <xf numFmtId="164" fontId="13" fillId="34" borderId="45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8" fillId="34" borderId="4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1" fontId="17" fillId="38" borderId="40" xfId="0" applyNumberFormat="1" applyFont="1" applyFill="1" applyBorder="1" applyAlignment="1">
      <alignment horizontal="center" vertical="center"/>
    </xf>
    <xf numFmtId="1" fontId="17" fillId="39" borderId="40" xfId="0" applyNumberFormat="1" applyFont="1" applyFill="1" applyBorder="1" applyAlignment="1">
      <alignment horizontal="center" vertical="center"/>
    </xf>
    <xf numFmtId="1" fontId="17" fillId="40" borderId="40" xfId="0" applyNumberFormat="1" applyFont="1" applyFill="1" applyBorder="1" applyAlignment="1">
      <alignment horizontal="center" vertical="center"/>
    </xf>
    <xf numFmtId="165" fontId="17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46" xfId="0" applyNumberFormat="1" applyFont="1" applyFill="1" applyBorder="1" applyAlignment="1">
      <alignment horizontal="center" vertical="center" wrapText="1"/>
    </xf>
    <xf numFmtId="165" fontId="0" fillId="0" borderId="40" xfId="0" applyNumberFormat="1" applyBorder="1" applyAlignment="1">
      <alignment/>
    </xf>
    <xf numFmtId="165" fontId="17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0" xfId="0" applyNumberFormat="1" applyFill="1" applyBorder="1" applyAlignment="1">
      <alignment/>
    </xf>
    <xf numFmtId="165" fontId="17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47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8" fillId="35" borderId="48" xfId="0" applyFont="1" applyFill="1" applyBorder="1" applyAlignment="1" applyProtection="1">
      <alignment horizontal="center" wrapText="1"/>
      <protection/>
    </xf>
    <xf numFmtId="0" fontId="19" fillId="0" borderId="49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20" fillId="0" borderId="26" xfId="0" applyNumberFormat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0" xfId="0" applyNumberFormat="1" applyFont="1" applyBorder="1" applyAlignment="1" applyProtection="1">
      <alignment wrapText="1"/>
      <protection locked="0"/>
    </xf>
    <xf numFmtId="3" fontId="9" fillId="0" borderId="25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0" fontId="18" fillId="35" borderId="50" xfId="0" applyFont="1" applyFill="1" applyBorder="1" applyAlignment="1" applyProtection="1">
      <alignment horizontal="center" wrapText="1"/>
      <protection/>
    </xf>
    <xf numFmtId="3" fontId="9" fillId="36" borderId="49" xfId="0" applyNumberFormat="1" applyFont="1" applyFill="1" applyBorder="1" applyAlignment="1" applyProtection="1">
      <alignment wrapText="1"/>
      <protection/>
    </xf>
    <xf numFmtId="0" fontId="0" fillId="0" borderId="51" xfId="0" applyBorder="1" applyAlignment="1" applyProtection="1">
      <alignment wrapText="1"/>
      <protection/>
    </xf>
    <xf numFmtId="0" fontId="10" fillId="34" borderId="52" xfId="0" applyFont="1" applyFill="1" applyBorder="1" applyAlignment="1" applyProtection="1">
      <alignment horizontal="left" wrapText="1"/>
      <protection/>
    </xf>
    <xf numFmtId="3" fontId="9" fillId="0" borderId="26" xfId="0" applyNumberFormat="1" applyFont="1" applyFill="1" applyBorder="1" applyAlignment="1" applyProtection="1">
      <alignment wrapText="1"/>
      <protection locked="0"/>
    </xf>
    <xf numFmtId="0" fontId="10" fillId="34" borderId="41" xfId="0" applyFont="1" applyFill="1" applyBorder="1" applyAlignment="1" applyProtection="1">
      <alignment horizontal="left" wrapText="1"/>
      <protection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4" borderId="25" xfId="0" applyFont="1" applyFill="1" applyBorder="1" applyAlignment="1" applyProtection="1">
      <alignment horizontal="left" wrapText="1"/>
      <protection/>
    </xf>
    <xf numFmtId="0" fontId="0" fillId="0" borderId="47" xfId="0" applyBorder="1" applyAlignment="1" applyProtection="1">
      <alignment wrapText="1"/>
      <protection/>
    </xf>
    <xf numFmtId="0" fontId="18" fillId="35" borderId="53" xfId="0" applyFont="1" applyFill="1" applyBorder="1" applyAlignment="1" applyProtection="1">
      <alignment horizontal="center" wrapText="1"/>
      <protection/>
    </xf>
    <xf numFmtId="0" fontId="0" fillId="0" borderId="49" xfId="0" applyBorder="1" applyAlignment="1" applyProtection="1">
      <alignment wrapText="1"/>
      <protection/>
    </xf>
    <xf numFmtId="3" fontId="9" fillId="0" borderId="21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0" fillId="34" borderId="23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0" xfId="0" applyNumberFormat="1" applyFont="1" applyFill="1" applyBorder="1" applyAlignment="1" applyProtection="1">
      <alignment wrapText="1"/>
      <protection locked="0"/>
    </xf>
    <xf numFmtId="3" fontId="9" fillId="36" borderId="25" xfId="0" applyNumberFormat="1" applyFont="1" applyFill="1" applyBorder="1" applyAlignment="1" applyProtection="1">
      <alignment wrapText="1"/>
      <protection locked="0"/>
    </xf>
    <xf numFmtId="0" fontId="18" fillId="35" borderId="35" xfId="0" applyFont="1" applyFill="1" applyBorder="1" applyAlignment="1" applyProtection="1">
      <alignment horizontal="center" wrapText="1"/>
      <protection/>
    </xf>
    <xf numFmtId="3" fontId="9" fillId="0" borderId="51" xfId="0" applyNumberFormat="1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3" fontId="22" fillId="0" borderId="21" xfId="0" applyNumberFormat="1" applyFont="1" applyBorder="1" applyAlignment="1" applyProtection="1">
      <alignment wrapText="1"/>
      <protection locked="0"/>
    </xf>
    <xf numFmtId="0" fontId="19" fillId="0" borderId="32" xfId="0" applyFont="1" applyBorder="1" applyAlignment="1">
      <alignment horizontal="justify"/>
    </xf>
    <xf numFmtId="0" fontId="0" fillId="0" borderId="32" xfId="0" applyBorder="1" applyAlignment="1">
      <alignment/>
    </xf>
    <xf numFmtId="0" fontId="10" fillId="34" borderId="40" xfId="0" applyFont="1" applyFill="1" applyBorder="1" applyAlignment="1" applyProtection="1">
      <alignment horizontal="left" wrapText="1"/>
      <protection/>
    </xf>
    <xf numFmtId="3" fontId="22" fillId="0" borderId="40" xfId="0" applyNumberFormat="1" applyFont="1" applyBorder="1" applyAlignment="1" applyProtection="1">
      <alignment wrapText="1"/>
      <protection hidden="1"/>
    </xf>
    <xf numFmtId="1" fontId="22" fillId="0" borderId="40" xfId="0" applyNumberFormat="1" applyFont="1" applyBorder="1" applyAlignment="1" applyProtection="1">
      <alignment wrapText="1"/>
      <protection hidden="1"/>
    </xf>
    <xf numFmtId="0" fontId="11" fillId="0" borderId="0" xfId="0" applyFont="1" applyAlignment="1" applyProtection="1">
      <alignment/>
      <protection/>
    </xf>
    <xf numFmtId="0" fontId="10" fillId="34" borderId="21" xfId="0" applyFont="1" applyFill="1" applyBorder="1" applyAlignment="1" applyProtection="1">
      <alignment horizontal="left" wrapText="1"/>
      <protection/>
    </xf>
    <xf numFmtId="0" fontId="0" fillId="0" borderId="49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20" fillId="0" borderId="15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1" fontId="10" fillId="34" borderId="28" xfId="0" applyNumberFormat="1" applyFont="1" applyFill="1" applyBorder="1" applyAlignment="1" applyProtection="1">
      <alignment horizontal="left" wrapText="1"/>
      <protection/>
    </xf>
    <xf numFmtId="1" fontId="11" fillId="34" borderId="54" xfId="0" applyNumberFormat="1" applyFont="1" applyFill="1" applyBorder="1" applyAlignment="1" applyProtection="1">
      <alignment horizontal="center" vertical="center" wrapText="1"/>
      <protection/>
    </xf>
    <xf numFmtId="1" fontId="11" fillId="34" borderId="21" xfId="0" applyNumberFormat="1" applyFont="1" applyFill="1" applyBorder="1" applyAlignment="1" applyProtection="1">
      <alignment horizontal="center" vertical="center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55" xfId="0" applyNumberFormat="1" applyFont="1" applyBorder="1" applyAlignment="1" applyProtection="1">
      <alignment wrapText="1"/>
      <protection locked="0"/>
    </xf>
    <xf numFmtId="3" fontId="9" fillId="0" borderId="56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3" fontId="9" fillId="0" borderId="57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3" fillId="34" borderId="58" xfId="0" applyNumberFormat="1" applyFont="1" applyFill="1" applyBorder="1" applyAlignment="1" applyProtection="1">
      <alignment/>
      <protection/>
    </xf>
    <xf numFmtId="1" fontId="13" fillId="34" borderId="59" xfId="0" applyNumberFormat="1" applyFont="1" applyFill="1" applyBorder="1" applyAlignment="1" applyProtection="1">
      <alignment/>
      <protection/>
    </xf>
    <xf numFmtId="1" fontId="11" fillId="34" borderId="60" xfId="0" applyNumberFormat="1" applyFont="1" applyFill="1" applyBorder="1" applyAlignment="1" applyProtection="1">
      <alignment horizontal="left" wrapText="1"/>
      <protection/>
    </xf>
    <xf numFmtId="1" fontId="13" fillId="34" borderId="47" xfId="0" applyNumberFormat="1" applyFont="1" applyFill="1" applyBorder="1" applyAlignment="1" applyProtection="1">
      <alignment/>
      <protection/>
    </xf>
    <xf numFmtId="1" fontId="13" fillId="34" borderId="31" xfId="0" applyNumberFormat="1" applyFont="1" applyFill="1" applyBorder="1" applyAlignment="1" applyProtection="1">
      <alignment/>
      <protection/>
    </xf>
    <xf numFmtId="1" fontId="10" fillId="34" borderId="16" xfId="0" applyNumberFormat="1" applyFont="1" applyFill="1" applyBorder="1" applyAlignment="1" applyProtection="1">
      <alignment horizontal="left" wrapText="1"/>
      <protection/>
    </xf>
    <xf numFmtId="1" fontId="9" fillId="0" borderId="51" xfId="0" applyNumberFormat="1" applyFont="1" applyBorder="1" applyAlignment="1" applyProtection="1">
      <alignment wrapText="1"/>
      <protection/>
    </xf>
    <xf numFmtId="3" fontId="9" fillId="0" borderId="36" xfId="0" applyNumberFormat="1" applyFont="1" applyBorder="1" applyAlignment="1" applyProtection="1">
      <alignment wrapText="1"/>
      <protection locked="0"/>
    </xf>
    <xf numFmtId="3" fontId="9" fillId="0" borderId="52" xfId="0" applyNumberFormat="1" applyFont="1" applyBorder="1" applyAlignment="1" applyProtection="1">
      <alignment wrapText="1"/>
      <protection locked="0"/>
    </xf>
    <xf numFmtId="3" fontId="9" fillId="0" borderId="17" xfId="0" applyNumberFormat="1" applyFont="1" applyBorder="1" applyAlignment="1" applyProtection="1">
      <alignment wrapText="1"/>
      <protection locked="0"/>
    </xf>
    <xf numFmtId="1" fontId="9" fillId="0" borderId="0" xfId="0" applyNumberFormat="1" applyFont="1" applyBorder="1" applyAlignment="1" applyProtection="1">
      <alignment wrapText="1"/>
      <protection/>
    </xf>
    <xf numFmtId="3" fontId="9" fillId="0" borderId="39" xfId="0" applyNumberFormat="1" applyFont="1" applyBorder="1" applyAlignment="1" applyProtection="1">
      <alignment wrapText="1"/>
      <protection locked="0"/>
    </xf>
    <xf numFmtId="3" fontId="9" fillId="0" borderId="41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3" fillId="34" borderId="54" xfId="0" applyNumberFormat="1" applyFont="1" applyFill="1" applyBorder="1" applyAlignment="1" applyProtection="1">
      <alignment/>
      <protection/>
    </xf>
    <xf numFmtId="1" fontId="11" fillId="34" borderId="30" xfId="0" applyNumberFormat="1" applyFont="1" applyFill="1" applyBorder="1" applyAlignment="1" applyProtection="1">
      <alignment horizontal="left" wrapText="1"/>
      <protection/>
    </xf>
    <xf numFmtId="1" fontId="11" fillId="34" borderId="62" xfId="0" applyNumberFormat="1" applyFont="1" applyFill="1" applyBorder="1" applyAlignment="1" applyProtection="1">
      <alignment horizontal="left" wrapText="1"/>
      <protection/>
    </xf>
    <xf numFmtId="1" fontId="11" fillId="34" borderId="63" xfId="0" applyNumberFormat="1" applyFont="1" applyFill="1" applyBorder="1" applyAlignment="1" applyProtection="1">
      <alignment horizontal="left" wrapText="1"/>
      <protection/>
    </xf>
    <xf numFmtId="3" fontId="13" fillId="34" borderId="50" xfId="0" applyNumberFormat="1" applyFont="1" applyFill="1" applyBorder="1" applyAlignment="1" applyProtection="1">
      <alignment/>
      <protection/>
    </xf>
    <xf numFmtId="1" fontId="13" fillId="0" borderId="51" xfId="0" applyNumberFormat="1" applyFont="1" applyFill="1" applyBorder="1" applyAlignment="1" applyProtection="1">
      <alignment/>
      <protection/>
    </xf>
    <xf numFmtId="3" fontId="13" fillId="34" borderId="54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3" fontId="9" fillId="0" borderId="27" xfId="0" applyNumberFormat="1" applyFont="1" applyBorder="1" applyAlignment="1" applyProtection="1">
      <alignment wrapText="1"/>
      <protection locked="0"/>
    </xf>
    <xf numFmtId="0" fontId="10" fillId="34" borderId="22" xfId="0" applyFont="1" applyFill="1" applyBorder="1" applyAlignment="1" applyProtection="1">
      <alignment horizontal="left" wrapText="1"/>
      <protection/>
    </xf>
    <xf numFmtId="3" fontId="13" fillId="34" borderId="64" xfId="0" applyNumberFormat="1" applyFont="1" applyFill="1" applyBorder="1" applyAlignment="1" applyProtection="1">
      <alignment/>
      <protection/>
    </xf>
    <xf numFmtId="0" fontId="23" fillId="0" borderId="49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5" xfId="0" applyNumberFormat="1" applyFont="1" applyFill="1" applyBorder="1" applyAlignment="1" applyProtection="1">
      <alignment horizontal="left" wrapText="1"/>
      <protection hidden="1"/>
    </xf>
    <xf numFmtId="165" fontId="0" fillId="0" borderId="40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3" fontId="22" fillId="0" borderId="15" xfId="0" applyNumberFormat="1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1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20" fillId="0" borderId="16" xfId="0" applyNumberFormat="1" applyFont="1" applyBorder="1" applyAlignment="1" applyProtection="1">
      <alignment wrapText="1"/>
      <protection locked="0"/>
    </xf>
    <xf numFmtId="3" fontId="20" fillId="0" borderId="23" xfId="0" applyNumberFormat="1" applyFont="1" applyBorder="1" applyAlignment="1" applyProtection="1">
      <alignment wrapText="1"/>
      <protection locked="0"/>
    </xf>
    <xf numFmtId="3" fontId="9" fillId="0" borderId="66" xfId="0" applyNumberFormat="1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8" xfId="0" applyNumberFormat="1" applyFont="1" applyFill="1" applyBorder="1" applyAlignment="1" applyProtection="1">
      <alignment horizontal="center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1" xfId="0" applyNumberFormat="1" applyFont="1" applyFill="1" applyBorder="1" applyAlignment="1" applyProtection="1">
      <alignment horizontal="left" wrapText="1"/>
      <protection/>
    </xf>
    <xf numFmtId="1" fontId="9" fillId="0" borderId="22" xfId="0" applyNumberFormat="1" applyFont="1" applyBorder="1" applyAlignment="1" applyProtection="1">
      <alignment wrapText="1"/>
      <protection/>
    </xf>
    <xf numFmtId="3" fontId="9" fillId="0" borderId="67" xfId="0" applyNumberFormat="1" applyFont="1" applyBorder="1" applyAlignment="1" applyProtection="1">
      <alignment wrapText="1"/>
      <protection locked="0"/>
    </xf>
    <xf numFmtId="3" fontId="9" fillId="0" borderId="50" xfId="0" applyNumberFormat="1" applyFont="1" applyBorder="1" applyAlignment="1" applyProtection="1">
      <alignment wrapText="1"/>
      <protection locked="0"/>
    </xf>
    <xf numFmtId="1" fontId="13" fillId="0" borderId="27" xfId="0" applyNumberFormat="1" applyFont="1" applyFill="1" applyBorder="1" applyAlignment="1" applyProtection="1">
      <alignment/>
      <protection/>
    </xf>
    <xf numFmtId="1" fontId="24" fillId="0" borderId="49" xfId="0" applyNumberFormat="1" applyFont="1" applyFill="1" applyBorder="1" applyAlignment="1" applyProtection="1">
      <alignment/>
      <protection/>
    </xf>
    <xf numFmtId="3" fontId="13" fillId="34" borderId="59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20" fillId="0" borderId="27" xfId="0" applyNumberFormat="1" applyFont="1" applyBorder="1" applyAlignment="1" applyProtection="1">
      <alignment wrapText="1"/>
      <protection locked="0"/>
    </xf>
    <xf numFmtId="0" fontId="10" fillId="34" borderId="27" xfId="0" applyFont="1" applyFill="1" applyBorder="1" applyAlignment="1" applyProtection="1">
      <alignment horizontal="left" wrapText="1"/>
      <protection/>
    </xf>
    <xf numFmtId="0" fontId="11" fillId="0" borderId="30" xfId="0" applyFont="1" applyBorder="1" applyAlignment="1" applyProtection="1">
      <alignment wrapText="1"/>
      <protection/>
    </xf>
    <xf numFmtId="0" fontId="11" fillId="0" borderId="63" xfId="0" applyFont="1" applyBorder="1" applyAlignment="1" applyProtection="1">
      <alignment wrapText="1"/>
      <protection/>
    </xf>
    <xf numFmtId="165" fontId="8" fillId="37" borderId="68" xfId="0" applyNumberFormat="1" applyFont="1" applyFill="1" applyBorder="1" applyAlignment="1" applyProtection="1">
      <alignment horizontal="center" vertical="center" wrapText="1"/>
      <protection/>
    </xf>
    <xf numFmtId="165" fontId="9" fillId="0" borderId="41" xfId="0" applyNumberFormat="1" applyFont="1" applyBorder="1" applyAlignment="1" applyProtection="1">
      <alignment/>
      <protection/>
    </xf>
    <xf numFmtId="165" fontId="0" fillId="0" borderId="44" xfId="0" applyNumberFormat="1" applyFont="1" applyFill="1" applyBorder="1" applyAlignment="1" applyProtection="1">
      <alignment/>
      <protection/>
    </xf>
    <xf numFmtId="165" fontId="9" fillId="0" borderId="45" xfId="0" applyNumberFormat="1" applyFont="1" applyBorder="1" applyAlignment="1" applyProtection="1">
      <alignment/>
      <protection/>
    </xf>
    <xf numFmtId="165" fontId="9" fillId="0" borderId="61" xfId="0" applyNumberFormat="1" applyFont="1" applyBorder="1" applyAlignment="1" applyProtection="1">
      <alignment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1" fillId="34" borderId="69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5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Border="1" applyAlignment="1" applyProtection="1">
      <alignment horizontal="center" wrapText="1"/>
      <protection locked="0"/>
    </xf>
    <xf numFmtId="0" fontId="9" fillId="0" borderId="37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0" fontId="9" fillId="0" borderId="56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57" xfId="0" applyFont="1" applyBorder="1" applyAlignment="1" applyProtection="1">
      <alignment horizontal="center" wrapText="1"/>
      <protection locked="0"/>
    </xf>
    <xf numFmtId="0" fontId="9" fillId="0" borderId="45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3" fontId="13" fillId="34" borderId="58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8" xfId="0" applyFont="1" applyFill="1" applyBorder="1" applyAlignment="1" applyProtection="1">
      <alignment horizontal="left" wrapText="1"/>
      <protection/>
    </xf>
    <xf numFmtId="3" fontId="13" fillId="34" borderId="21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0" xfId="0" applyFont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8" xfId="0" applyNumberFormat="1" applyFont="1" applyFill="1" applyBorder="1" applyAlignment="1" applyProtection="1">
      <alignment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9" fillId="0" borderId="52" xfId="0" applyFont="1" applyBorder="1" applyAlignment="1" applyProtection="1">
      <alignment horizontal="center" wrapText="1"/>
      <protection locked="0"/>
    </xf>
    <xf numFmtId="0" fontId="10" fillId="34" borderId="28" xfId="0" applyFont="1" applyFill="1" applyBorder="1" applyAlignment="1" applyProtection="1">
      <alignment horizontal="left" wrapText="1"/>
      <protection/>
    </xf>
    <xf numFmtId="0" fontId="10" fillId="34" borderId="21" xfId="0" applyFont="1" applyFill="1" applyBorder="1" applyAlignment="1" applyProtection="1">
      <alignment horizontal="center" wrapText="1"/>
      <protection/>
    </xf>
    <xf numFmtId="0" fontId="20" fillId="0" borderId="72" xfId="0" applyFont="1" applyBorder="1" applyAlignment="1" applyProtection="1">
      <alignment horizontal="center" wrapText="1"/>
      <protection locked="0"/>
    </xf>
    <xf numFmtId="0" fontId="9" fillId="0" borderId="73" xfId="0" applyFont="1" applyBorder="1" applyAlignment="1" applyProtection="1">
      <alignment horizontal="center" wrapText="1"/>
      <protection locked="0"/>
    </xf>
    <xf numFmtId="0" fontId="9" fillId="0" borderId="74" xfId="0" applyFont="1" applyBorder="1" applyAlignment="1" applyProtection="1">
      <alignment horizontal="center" wrapText="1"/>
      <protection locked="0"/>
    </xf>
    <xf numFmtId="3" fontId="13" fillId="34" borderId="30" xfId="0" applyNumberFormat="1" applyFont="1" applyFill="1" applyBorder="1" applyAlignment="1" applyProtection="1">
      <alignment/>
      <protection/>
    </xf>
    <xf numFmtId="3" fontId="13" fillId="34" borderId="7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 wrapText="1"/>
    </xf>
    <xf numFmtId="3" fontId="28" fillId="0" borderId="40" xfId="0" applyNumberFormat="1" applyFont="1" applyBorder="1" applyAlignment="1">
      <alignment horizontal="center" vertical="center" wrapText="1"/>
    </xf>
    <xf numFmtId="3" fontId="28" fillId="0" borderId="65" xfId="0" applyNumberFormat="1" applyFont="1" applyBorder="1" applyAlignment="1">
      <alignment horizontal="center" vertical="center" wrapText="1"/>
    </xf>
    <xf numFmtId="3" fontId="28" fillId="0" borderId="75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48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1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3" fontId="28" fillId="0" borderId="7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30" fillId="0" borderId="56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5" xfId="0" applyNumberFormat="1" applyFont="1" applyBorder="1" applyAlignment="1">
      <alignment horizontal="center" vertical="center"/>
    </xf>
    <xf numFmtId="3" fontId="30" fillId="0" borderId="56" xfId="0" applyNumberFormat="1" applyFont="1" applyFill="1" applyBorder="1" applyAlignment="1">
      <alignment horizontal="center" vertical="center"/>
    </xf>
    <xf numFmtId="3" fontId="30" fillId="0" borderId="40" xfId="0" applyNumberFormat="1" applyFont="1" applyFill="1" applyBorder="1" applyAlignment="1">
      <alignment horizontal="center" vertical="center"/>
    </xf>
    <xf numFmtId="3" fontId="30" fillId="0" borderId="65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7" xfId="0" applyFont="1" applyFill="1" applyBorder="1" applyAlignment="1" applyProtection="1">
      <alignment horizontal="right"/>
      <protection/>
    </xf>
    <xf numFmtId="166" fontId="17" fillId="34" borderId="78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7" fillId="34" borderId="78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9" xfId="0" applyNumberFormat="1" applyFont="1" applyBorder="1" applyAlignment="1">
      <alignment horizontal="center" vertical="center"/>
    </xf>
    <xf numFmtId="3" fontId="10" fillId="0" borderId="67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9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56" xfId="0" applyFont="1" applyFill="1" applyBorder="1" applyAlignment="1" applyProtection="1">
      <alignment horizontal="left" wrapText="1"/>
      <protection hidden="1"/>
    </xf>
    <xf numFmtId="3" fontId="22" fillId="0" borderId="67" xfId="0" applyNumberFormat="1" applyFont="1" applyBorder="1" applyAlignment="1" applyProtection="1">
      <alignment wrapText="1"/>
      <protection hidden="1"/>
    </xf>
    <xf numFmtId="1" fontId="22" fillId="0" borderId="65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5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9" xfId="0" applyFont="1" applyBorder="1" applyAlignment="1" applyProtection="1">
      <alignment wrapText="1"/>
      <protection hidden="1"/>
    </xf>
    <xf numFmtId="3" fontId="10" fillId="0" borderId="66" xfId="0" applyNumberFormat="1" applyFont="1" applyBorder="1" applyAlignment="1" applyProtection="1">
      <alignment horizontal="center" vertical="center"/>
      <protection hidden="1"/>
    </xf>
    <xf numFmtId="0" fontId="22" fillId="0" borderId="67" xfId="0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7" xfId="0" applyFont="1" applyFill="1" applyBorder="1" applyAlignment="1" applyProtection="1">
      <alignment horizontal="right"/>
      <protection hidden="1"/>
    </xf>
    <xf numFmtId="166" fontId="17" fillId="34" borderId="78" xfId="0" applyNumberFormat="1" applyFont="1" applyFill="1" applyBorder="1" applyAlignment="1" applyProtection="1">
      <alignment horizontal="right"/>
      <protection hidden="1" locked="0"/>
    </xf>
    <xf numFmtId="0" fontId="10" fillId="0" borderId="66" xfId="0" applyFont="1" applyFill="1" applyBorder="1" applyAlignment="1" applyProtection="1">
      <alignment horizontal="left" wrapText="1"/>
      <protection hidden="1"/>
    </xf>
    <xf numFmtId="1" fontId="22" fillId="0" borderId="66" xfId="0" applyNumberFormat="1" applyFont="1" applyBorder="1" applyAlignment="1" applyProtection="1">
      <alignment wrapText="1"/>
      <protection hidden="1"/>
    </xf>
    <xf numFmtId="3" fontId="22" fillId="0" borderId="79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" fontId="11" fillId="0" borderId="21" xfId="0" applyNumberFormat="1" applyFont="1" applyFill="1" applyBorder="1" applyAlignment="1" applyProtection="1">
      <alignment horizontal="left" wrapText="1"/>
      <protection/>
    </xf>
    <xf numFmtId="3" fontId="9" fillId="0" borderId="27" xfId="0" applyNumberFormat="1" applyFont="1" applyFill="1" applyBorder="1" applyAlignment="1" applyProtection="1">
      <alignment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11" fillId="0" borderId="21" xfId="0" applyFont="1" applyBorder="1" applyAlignment="1" applyProtection="1">
      <alignment horizont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37" borderId="21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37" borderId="21" xfId="0" applyFont="1" applyFill="1" applyBorder="1" applyAlignment="1" applyProtection="1">
      <alignment vertical="top" wrapText="1"/>
      <protection/>
    </xf>
    <xf numFmtId="0" fontId="10" fillId="37" borderId="21" xfId="0" applyFont="1" applyFill="1" applyBorder="1" applyAlignment="1" applyProtection="1">
      <alignment horizontal="left" vertical="center" wrapText="1"/>
      <protection/>
    </xf>
    <xf numFmtId="0" fontId="10" fillId="37" borderId="21" xfId="0" applyFont="1" applyFill="1" applyBorder="1" applyAlignment="1" applyProtection="1">
      <alignment vertical="top"/>
      <protection/>
    </xf>
    <xf numFmtId="0" fontId="10" fillId="0" borderId="21" xfId="0" applyFont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center" vertical="top"/>
      <protection/>
    </xf>
    <xf numFmtId="0" fontId="11" fillId="0" borderId="21" xfId="0" applyFont="1" applyBorder="1" applyAlignment="1" applyProtection="1">
      <alignment horizontal="center" vertical="top"/>
      <protection/>
    </xf>
    <xf numFmtId="0" fontId="10" fillId="37" borderId="54" xfId="0" applyFont="1" applyFill="1" applyBorder="1" applyAlignment="1" applyProtection="1">
      <alignment horizontal="left" vertical="center"/>
      <protection/>
    </xf>
    <xf numFmtId="0" fontId="11" fillId="34" borderId="21" xfId="0" applyFont="1" applyFill="1" applyBorder="1" applyAlignment="1" applyProtection="1">
      <alignment horizontal="left"/>
      <protection/>
    </xf>
    <xf numFmtId="0" fontId="10" fillId="37" borderId="21" xfId="0" applyFont="1" applyFill="1" applyBorder="1" applyAlignment="1" applyProtection="1">
      <alignment horizontal="center"/>
      <protection/>
    </xf>
    <xf numFmtId="0" fontId="11" fillId="36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0" fillId="37" borderId="16" xfId="0" applyFont="1" applyFill="1" applyBorder="1" applyAlignment="1" applyProtection="1">
      <alignment horizontal="left" wrapText="1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21" xfId="0" applyFont="1" applyFill="1" applyBorder="1" applyAlignment="1" applyProtection="1">
      <alignment horizontal="left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0" fontId="10" fillId="37" borderId="16" xfId="0" applyFont="1" applyFill="1" applyBorder="1" applyAlignment="1" applyProtection="1">
      <alignment horizontal="left" vertical="center"/>
      <protection/>
    </xf>
    <xf numFmtId="0" fontId="10" fillId="37" borderId="17" xfId="0" applyFont="1" applyFill="1" applyBorder="1" applyAlignment="1" applyProtection="1">
      <alignment horizontal="left" vertical="center"/>
      <protection/>
    </xf>
    <xf numFmtId="0" fontId="10" fillId="37" borderId="19" xfId="0" applyFont="1" applyFill="1" applyBorder="1" applyAlignment="1" applyProtection="1">
      <alignment horizontal="left" vertical="center"/>
      <protection/>
    </xf>
    <xf numFmtId="0" fontId="10" fillId="37" borderId="22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right"/>
      <protection/>
    </xf>
    <xf numFmtId="165" fontId="8" fillId="34" borderId="40" xfId="0" applyNumberFormat="1" applyFont="1" applyFill="1" applyBorder="1" applyAlignment="1">
      <alignment horizontal="left" wrapText="1"/>
    </xf>
    <xf numFmtId="165" fontId="8" fillId="34" borderId="65" xfId="0" applyNumberFormat="1" applyFont="1" applyFill="1" applyBorder="1" applyAlignment="1">
      <alignment horizontal="left" wrapText="1"/>
    </xf>
    <xf numFmtId="0" fontId="11" fillId="0" borderId="54" xfId="0" applyFont="1" applyBorder="1" applyAlignment="1" applyProtection="1">
      <alignment horizontal="center" wrapText="1"/>
      <protection/>
    </xf>
    <xf numFmtId="0" fontId="10" fillId="37" borderId="30" xfId="0" applyFont="1" applyFill="1" applyBorder="1" applyAlignment="1" applyProtection="1">
      <alignment horizontal="center" vertical="center" wrapText="1"/>
      <protection/>
    </xf>
    <xf numFmtId="0" fontId="10" fillId="37" borderId="80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1" fillId="0" borderId="68" xfId="0" applyFont="1" applyBorder="1" applyAlignment="1" applyProtection="1">
      <alignment horizontal="center" wrapText="1"/>
      <protection/>
    </xf>
    <xf numFmtId="0" fontId="10" fillId="37" borderId="30" xfId="0" applyFont="1" applyFill="1" applyBorder="1" applyAlignment="1" applyProtection="1">
      <alignment horizontal="left" wrapText="1"/>
      <protection/>
    </xf>
    <xf numFmtId="0" fontId="10" fillId="37" borderId="51" xfId="0" applyFont="1" applyFill="1" applyBorder="1" applyAlignment="1" applyProtection="1">
      <alignment horizontal="left" wrapText="1"/>
      <protection/>
    </xf>
    <xf numFmtId="0" fontId="10" fillId="37" borderId="47" xfId="0" applyFont="1" applyFill="1" applyBorder="1" applyAlignment="1" applyProtection="1">
      <alignment horizontal="left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left" wrapText="1"/>
      <protection/>
    </xf>
    <xf numFmtId="0" fontId="10" fillId="34" borderId="21" xfId="0" applyFont="1" applyFill="1" applyBorder="1" applyAlignment="1" applyProtection="1">
      <alignment horizontal="left" wrapText="1"/>
      <protection/>
    </xf>
    <xf numFmtId="1" fontId="11" fillId="0" borderId="21" xfId="0" applyNumberFormat="1" applyFont="1" applyBorder="1" applyAlignment="1" applyProtection="1">
      <alignment horizontal="left" wrapText="1"/>
      <protection/>
    </xf>
    <xf numFmtId="1" fontId="11" fillId="34" borderId="22" xfId="0" applyNumberFormat="1" applyFont="1" applyFill="1" applyBorder="1" applyAlignment="1" applyProtection="1">
      <alignment horizontal="left" wrapText="1"/>
      <protection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left" wrapText="1"/>
      <protection hidden="1"/>
    </xf>
    <xf numFmtId="0" fontId="11" fillId="34" borderId="21" xfId="0" applyFont="1" applyFill="1" applyBorder="1" applyAlignment="1" applyProtection="1">
      <alignment horizontal="left" wrapText="1"/>
      <protection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wrapText="1"/>
      <protection/>
    </xf>
    <xf numFmtId="0" fontId="11" fillId="34" borderId="21" xfId="0" applyFont="1" applyFill="1" applyBorder="1" applyAlignment="1" applyProtection="1">
      <alignment horizontal="left" vertical="center" wrapText="1"/>
      <protection/>
    </xf>
    <xf numFmtId="0" fontId="11" fillId="34" borderId="54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 wrapText="1"/>
    </xf>
    <xf numFmtId="3" fontId="28" fillId="0" borderId="65" xfId="0" applyNumberFormat="1" applyFont="1" applyBorder="1" applyAlignment="1">
      <alignment horizontal="center" vertical="center" wrapText="1"/>
    </xf>
    <xf numFmtId="3" fontId="28" fillId="0" borderId="56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/>
    </xf>
    <xf numFmtId="3" fontId="40" fillId="0" borderId="56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7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_avil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vi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25"/>
          <c:y val="0.33875"/>
          <c:w val="0.591"/>
          <c:h val="0.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7775"/>
          <c:w val="0.165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39875"/>
          <c:w val="0.73525"/>
          <c:h val="0.4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.84275"/>
          <c:w val="0.733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75"/>
          <c:y val="0.3"/>
          <c:w val="0.442"/>
          <c:h val="0.5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5675"/>
          <c:w val="0.32825"/>
          <c:h val="0.27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75"/>
          <c:y val="0.31775"/>
          <c:w val="0.5775"/>
          <c:h val="0.4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40675"/>
          <c:w val="0.23225"/>
          <c:h val="0.24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5"/>
          <c:y val="0.2735"/>
          <c:w val="0.442"/>
          <c:h val="0.5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29375"/>
          <c:w val="0.23225"/>
          <c:h val="0.4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25"/>
          <c:y val="0.15375"/>
          <c:w val="0.6325"/>
          <c:h val="0.34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5"/>
          <c:y val="0.5425"/>
          <c:w val="0.655"/>
          <c:h val="0.2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5"/>
          <c:y val="0.178"/>
          <c:w val="0.57575"/>
          <c:h val="0.39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InformeDatosGrales!$CX$6:$CY$6</c:f>
              <c:strCache/>
            </c:strRef>
          </c:cat>
          <c:val>
            <c:numRef>
              <c:f>InformeDatosGrales!$CX$7:$CY$7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61075"/>
          <c:w val="0.815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08"/>
          <c:w val="0.541"/>
          <c:h val="0.7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Juicio delito leve</c:v>
                </c:pt>
                <c:pt idx="2">
                  <c:v>En Procedimiento Abreviado</c:v>
                </c:pt>
                <c:pt idx="3">
                  <c:v>En Sumario</c:v>
                </c:pt>
                <c:pt idx="4">
                  <c:v>En Tribunal Jurado</c:v>
                </c:pt>
              </c:strCache>
            </c:strRef>
          </c:cat>
          <c:val>
            <c:numLit>
              <c:ptCount val="5"/>
              <c:pt idx="0">
                <c:v>403</c:v>
              </c:pt>
              <c:pt idx="1">
                <c:v>159</c:v>
              </c:pt>
              <c:pt idx="2">
                <c:v>791</c:v>
              </c:pt>
              <c:pt idx="3">
                <c:v>4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71425"/>
          <c:w val="0.7787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11725"/>
          <c:w val="0.59575"/>
          <c:h val="0.75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261</c:v>
              </c:pt>
              <c:pt idx="1">
                <c:v>624</c:v>
              </c:pt>
              <c:pt idx="2">
                <c:v>20</c:v>
              </c:pt>
              <c:pt idx="3">
                <c:v>6</c:v>
              </c:pt>
              <c:pt idx="4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75"/>
          <c:y val="0.215"/>
          <c:w val="0.245"/>
          <c:h val="0.5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13275"/>
          <c:w val="0.54525"/>
          <c:h val="0.7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50</c:v>
              </c:pt>
              <c:pt idx="2">
                <c:v>54</c:v>
              </c:pt>
              <c:pt idx="3">
                <c:v>2</c:v>
              </c:pt>
              <c:pt idx="4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00675"/>
          <c:w val="0.31325"/>
          <c:h val="0.9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13275"/>
          <c:w val="0.579"/>
          <c:h val="0.7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77</c:v>
              </c:pt>
              <c:pt idx="1">
                <c:v>49</c:v>
              </c:pt>
              <c:pt idx="2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28075"/>
          <c:w val="0.2595"/>
          <c:h val="0.4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"/>
          <c:y val="0.18025"/>
          <c:w val="0.63375"/>
          <c:h val="0.3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75"/>
          <c:y val="0.54775"/>
          <c:w val="0.559"/>
          <c:h val="0.2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2175"/>
          <c:w val="0.57625"/>
          <c:h val="0.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ptCount val="10"/>
              <c:pt idx="0">
                <c:v>478</c:v>
              </c:pt>
              <c:pt idx="1">
                <c:v>5</c:v>
              </c:pt>
              <c:pt idx="2">
                <c:v>59</c:v>
              </c:pt>
              <c:pt idx="3">
                <c:v>1</c:v>
              </c:pt>
              <c:pt idx="4">
                <c:v>57</c:v>
              </c:pt>
              <c:pt idx="5">
                <c:v>40</c:v>
              </c:pt>
              <c:pt idx="6">
                <c:v>23</c:v>
              </c:pt>
              <c:pt idx="7">
                <c:v>156</c:v>
              </c:pt>
              <c:pt idx="8">
                <c:v>20</c:v>
              </c:pt>
              <c:pt idx="9">
                <c:v>305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06975"/>
          <c:w val="0.27975"/>
          <c:h val="0.8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114"/>
          <c:w val="0.56475"/>
          <c:h val="0.7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106</c:v>
              </c:pt>
              <c:pt idx="1">
                <c:v>115</c:v>
              </c:pt>
              <c:pt idx="2">
                <c:v>66</c:v>
              </c:pt>
              <c:pt idx="3">
                <c:v>22</c:v>
              </c:pt>
              <c:pt idx="4">
                <c:v>102</c:v>
              </c:pt>
              <c:pt idx="5">
                <c:v>53</c:v>
              </c:pt>
              <c:pt idx="6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"/>
          <c:w val="0.352"/>
          <c:h val="0.9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3134</c:v>
              </c:pt>
              <c:pt idx="1">
                <c:v>376</c:v>
              </c:pt>
              <c:pt idx="2">
                <c:v>205</c:v>
              </c:pt>
              <c:pt idx="3">
                <c:v>54</c:v>
              </c:pt>
              <c:pt idx="4">
                <c:v>121</c:v>
              </c:pt>
              <c:pt idx="5">
                <c:v>5723</c:v>
              </c:pt>
              <c:pt idx="6">
                <c:v>73</c:v>
              </c:pt>
              <c:pt idx="7">
                <c:v>117</c:v>
              </c:pt>
              <c:pt idx="8">
                <c:v>51</c:v>
              </c:pt>
              <c:pt idx="9">
                <c:v>163</c:v>
              </c:pt>
              <c:pt idx="10">
                <c:v>3851</c:v>
              </c:pt>
              <c:pt idx="11">
                <c:v>206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1375"/>
          <c:w val="0.28475"/>
          <c:h val="0.7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104</c:v>
              </c:pt>
              <c:pt idx="1">
                <c:v>19</c:v>
              </c:pt>
              <c:pt idx="2">
                <c:v>219</c:v>
              </c:pt>
              <c:pt idx="3">
                <c:v>20</c:v>
              </c:pt>
              <c:pt idx="4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3385"/>
          <c:w val="0.28475"/>
          <c:h val="0.3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</c:strCache>
            </c:strRef>
          </c:cat>
          <c:val>
            <c:numLit>
              <c:ptCount val="8"/>
              <c:pt idx="0">
                <c:v>8</c:v>
              </c:pt>
              <c:pt idx="1">
                <c:v>38</c:v>
              </c:pt>
              <c:pt idx="2">
                <c:v>30</c:v>
              </c:pt>
              <c:pt idx="3">
                <c:v>1</c:v>
              </c:pt>
              <c:pt idx="4">
                <c:v>2</c:v>
              </c:pt>
              <c:pt idx="5">
                <c:v>6</c:v>
              </c:pt>
              <c:pt idx="6">
                <c:v>186</c:v>
              </c:pt>
              <c:pt idx="7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43"/>
          <c:w val="0.28475"/>
          <c:h val="0.5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143</c:v>
              </c:pt>
              <c:pt idx="1">
                <c:v>102</c:v>
              </c:pt>
              <c:pt idx="2">
                <c:v>304</c:v>
              </c:pt>
              <c:pt idx="3">
                <c:v>93</c:v>
              </c:pt>
              <c:pt idx="4">
                <c:v>77</c:v>
              </c:pt>
              <c:pt idx="5">
                <c:v>211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3045"/>
          <c:w val="0.28475"/>
          <c:h val="0.3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113</c:v>
              </c:pt>
              <c:pt idx="1">
                <c:v>56</c:v>
              </c:pt>
              <c:pt idx="2">
                <c:v>40</c:v>
              </c:pt>
              <c:pt idx="3">
                <c:v>34</c:v>
              </c:pt>
              <c:pt idx="4">
                <c:v>233</c:v>
              </c:pt>
              <c:pt idx="5">
                <c:v>85</c:v>
              </c:pt>
              <c:pt idx="6">
                <c:v>65</c:v>
              </c:pt>
              <c:pt idx="7">
                <c:v>35</c:v>
              </c:pt>
              <c:pt idx="8">
                <c:v>77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0625"/>
          <c:w val="0.28475"/>
          <c:h val="0.6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40625"/>
          <c:w val="0.2842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09375"/>
          <c:w val="0.6142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Falsedades</c:v>
                </c:pt>
                <c:pt idx="5">
                  <c:v>Administración Pública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3045"/>
          <c:w val="0.23375"/>
          <c:h val="0.3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09375"/>
          <c:w val="0.660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4645"/>
          <c:w val="0.180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5"/>
          <c:y val="0.18775"/>
          <c:w val="0.6305"/>
          <c:h val="0.34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54775"/>
          <c:w val="0.655"/>
          <c:h val="0.2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09375"/>
          <c:w val="0.6142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Seguridad colectiva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403"/>
          <c:w val="0.2337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09375"/>
          <c:w val="0.6152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Aux!$F$2:$F$7</c:f>
              <c:strCache>
                <c:ptCount val="6"/>
                <c:pt idx="0">
                  <c:v>Relaciones familiares</c:v>
                </c:pt>
                <c:pt idx="1">
                  <c:v>Derechos trabajadores</c:v>
                </c:pt>
                <c:pt idx="2">
                  <c:v>Seguridad Vial </c:v>
                </c:pt>
                <c:pt idx="3">
                  <c:v>Administración Pública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7</c:v>
              </c:pt>
              <c:pt idx="1">
                <c:v>25</c:v>
              </c:pt>
              <c:pt idx="2">
                <c:v>53</c:v>
              </c:pt>
              <c:pt idx="3">
                <c:v>7</c:v>
              </c:pt>
              <c:pt idx="4">
                <c:v>12</c:v>
              </c:pt>
              <c:pt idx="5">
                <c:v>28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75"/>
          <c:y val="0.3045"/>
          <c:w val="0.23325"/>
          <c:h val="0.3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09375"/>
          <c:w val="0.614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Administración Justicia</c:v>
                </c:pt>
              </c:strCache>
            </c:strRef>
          </c:cat>
          <c:val>
            <c:numLit>
              <c:ptCount val="4"/>
              <c:pt idx="0">
                <c:v>2</c:v>
              </c:pt>
              <c:pt idx="1">
                <c:v>1</c:v>
              </c:pt>
              <c:pt idx="2">
                <c:v>8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75"/>
          <c:y val="0.36925"/>
          <c:w val="0.23325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60</c:v>
              </c:pt>
              <c:pt idx="1">
                <c:v>37</c:v>
              </c:pt>
              <c:pt idx="2">
                <c:v>28</c:v>
              </c:pt>
              <c:pt idx="3">
                <c:v>15</c:v>
              </c:pt>
              <c:pt idx="4">
                <c:v>130</c:v>
              </c:pt>
              <c:pt idx="5">
                <c:v>20</c:v>
              </c:pt>
              <c:pt idx="6">
                <c:v>245</c:v>
              </c:pt>
              <c:pt idx="7">
                <c:v>11</c:v>
              </c:pt>
              <c:pt idx="8">
                <c:v>51</c:v>
              </c:pt>
              <c:pt idx="9">
                <c:v>23</c:v>
              </c:pt>
              <c:pt idx="10">
                <c:v>24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1415"/>
          <c:w val="0.2855"/>
          <c:h val="0.7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23775"/>
          <c:w val="0.69225"/>
          <c:h val="0.34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5"/>
          <c:y val="0.61875"/>
          <c:w val="0.9445"/>
          <c:h val="0.2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.27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505"/>
          <c:w val="0.36075"/>
          <c:h val="0.4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2825"/>
          <c:y val="0.30775"/>
          <c:w val="0.254"/>
          <c:h val="0.65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"/>
          <c:y val="0.145"/>
          <c:w val="0.692"/>
          <c:h val="0.37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"/>
          <c:y val="0.5905"/>
          <c:w val="0.833"/>
          <c:h val="0.20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0215"/>
          <c:w val="0.5785"/>
          <c:h val="0.54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72</c:v>
                </c:pt>
                <c:pt idx="2">
                  <c:v>0</c:v>
                </c:pt>
                <c:pt idx="3">
                  <c:v>4</c:v>
                </c:pt>
                <c:pt idx="4">
                  <c:v>15</c:v>
                </c:pt>
                <c:pt idx="5">
                  <c:v>14</c:v>
                </c:pt>
                <c:pt idx="6">
                  <c:v>26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435"/>
          <c:y val="0.61525"/>
          <c:w val="0.84975"/>
          <c:h val="0.21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13225"/>
          <c:w val="0.752"/>
          <c:h val="0.5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99</c:v>
                </c:pt>
                <c:pt idx="1">
                  <c:v>9</c:v>
                </c:pt>
                <c:pt idx="2">
                  <c:v>36</c:v>
                </c:pt>
                <c:pt idx="3">
                  <c:v>11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025"/>
          <c:y val="0.657"/>
          <c:w val="0.773"/>
          <c:h val="0.29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75"/>
          <c:y val="0.12325"/>
          <c:w val="0.65425"/>
          <c:h val="0.3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75"/>
          <c:y val="0.52375"/>
          <c:w val="0.676"/>
          <c:h val="0.32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20925"/>
          <c:w val="0.613"/>
          <c:h val="0.3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75"/>
          <c:y val="0.55275"/>
          <c:w val="0.57425"/>
          <c:h val="0.2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Internamientos</a:t>
            </a:r>
          </a:p>
        </c:rich>
      </c:tx>
      <c:layout>
        <c:manualLayout>
          <c:xMode val="factor"/>
          <c:yMode val="factor"/>
          <c:x val="0.044"/>
          <c:y val="0.27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6065"/>
          <c:w val="0.49475"/>
          <c:h val="0.31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DatosMenores!$C$29:$C$32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DatosMenores!$D$29:$D$32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125"/>
          <c:y val="0.5725"/>
          <c:w val="0.18375"/>
          <c:h val="0.3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75"/>
          <c:y val="0.37475"/>
          <c:w val="0.5902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DatosMenores!$C$22:$C$24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DatosMenores!$D$22:$D$24</c:f>
              <c:numCache>
                <c:ptCount val="3"/>
                <c:pt idx="0">
                  <c:v>18</c:v>
                </c:pt>
                <c:pt idx="1">
                  <c:v>52</c:v>
                </c:pt>
                <c:pt idx="2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39475"/>
          <c:w val="0.1655"/>
          <c:h val="0.30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05"/>
          <c:y val="0.28325"/>
          <c:w val="0.46625"/>
          <c:h val="0.3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DatosViolenciaDoméstica!$B$74:$B$77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DatosViolenciaDoméstica!$C$74:$C$77</c:f>
              <c:numCache>
                <c:ptCount val="4"/>
                <c:pt idx="0">
                  <c:v>3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275"/>
          <c:y val="0.623"/>
          <c:w val="0.5565"/>
          <c:h val="0.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097"/>
          <c:w val="0.5747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39</c:v>
              </c:pt>
              <c:pt idx="1">
                <c:v>4</c:v>
              </c:pt>
              <c:pt idx="2">
                <c:v>6</c:v>
              </c:pt>
              <c:pt idx="3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92225"/>
          <c:w val="0.717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097"/>
          <c:w val="0.5752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21</c:v>
              </c:pt>
              <c:pt idx="1">
                <c:v>2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25"/>
          <c:y val="0.92225"/>
          <c:w val="0.629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097"/>
          <c:w val="0.6437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Otros parientes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12</c:v>
              </c:pt>
              <c:pt idx="2">
                <c:v>5</c:v>
              </c:pt>
              <c:pt idx="3">
                <c:v>16</c:v>
              </c:pt>
              <c:pt idx="4">
                <c:v>13</c:v>
              </c:pt>
              <c:pt idx="5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28375"/>
          <c:w val="0.1985"/>
          <c:h val="0.4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"/>
          <c:y val="0.31525"/>
          <c:w val="0.55125"/>
          <c:h val="0.3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8</c:v>
                </c:pt>
                <c:pt idx="1">
                  <c:v>149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6235"/>
          <c:w val="0.5745"/>
          <c:h val="0.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1475"/>
          <c:w val="0.54475"/>
          <c:h val="0.35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DatosViolenciaGénero!$B$83:$B$86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DatosViolenciaGénero!$C$83:$C$86</c:f>
              <c:numCache>
                <c:ptCount val="4"/>
                <c:pt idx="0">
                  <c:v>14</c:v>
                </c:pt>
                <c:pt idx="1">
                  <c:v>81</c:v>
                </c:pt>
                <c:pt idx="2">
                  <c:v>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31725"/>
          <c:y val="0.521"/>
          <c:w val="0.55075"/>
          <c:h val="0.33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099"/>
          <c:w val="0.574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186</c:v>
              </c:pt>
              <c:pt idx="1">
                <c:v>47</c:v>
              </c:pt>
              <c:pt idx="2">
                <c:v>5</c:v>
              </c:pt>
              <c:pt idx="3">
                <c:v>57</c:v>
              </c:pt>
              <c:pt idx="4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25"/>
          <c:y val="0.92475"/>
          <c:w val="0.91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099"/>
          <c:w val="0.5752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78</c:v>
              </c:pt>
              <c:pt idx="1">
                <c:v>39</c:v>
              </c:pt>
              <c:pt idx="2">
                <c:v>2</c:v>
              </c:pt>
              <c:pt idx="3">
                <c:v>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25"/>
          <c:y val="0.92475"/>
          <c:w val="0.829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4875"/>
          <c:w val="0.549"/>
          <c:h val="0.49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675"/>
          <c:y val="0.449"/>
          <c:w val="0.278"/>
          <c:h val="0.3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092"/>
          <c:w val="0.6512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ptCount val="4"/>
              <c:pt idx="0">
                <c:v>98</c:v>
              </c:pt>
              <c:pt idx="1">
                <c:v>20</c:v>
              </c:pt>
              <c:pt idx="2">
                <c:v>103</c:v>
              </c:pt>
              <c:pt idx="3">
                <c:v>74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34775"/>
          <c:w val="0.1987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8725"/>
          <c:y val="0.0365"/>
          <c:w val="0.09"/>
          <c:h val="0.77925"/>
        </c:manualLayout>
      </c:layout>
      <c:barChart>
        <c:barDir val="col"/>
        <c:grouping val="clustered"/>
        <c:varyColors val="0"/>
        <c:axId val="39337602"/>
        <c:axId val="18494099"/>
      </c:bar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 val="autoZero"/>
        <c:auto val="1"/>
        <c:lblOffset val="100"/>
        <c:tickLblSkip val="1"/>
        <c:noMultiLvlLbl val="0"/>
      </c:catAx>
      <c:valAx>
        <c:axId val="18494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0945"/>
          <c:w val="0.534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523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75"/>
          <c:y val="0.9215"/>
          <c:w val="0.876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45"/>
          <c:w val="0.555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7</c:v>
              </c:pt>
              <c:pt idx="1">
                <c:v>81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9215"/>
          <c:w val="0.668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0945"/>
          <c:w val="0.515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ptCount val="3"/>
              <c:pt idx="0">
                <c:v>19</c:v>
              </c:pt>
              <c:pt idx="1">
                <c:v>19</c:v>
              </c:pt>
              <c:pt idx="2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75"/>
          <c:y val="0.79875"/>
          <c:w val="0.5647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69</c:v>
              </c:pt>
              <c:pt idx="2">
                <c:v>12</c:v>
              </c:pt>
              <c:pt idx="3">
                <c:v>4</c:v>
              </c:pt>
              <c:pt idx="4">
                <c:v>29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9875"/>
          <c:w val="0.935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144</c:v>
              </c:pt>
              <c:pt idx="2">
                <c:v>2</c:v>
              </c:pt>
              <c:pt idx="3">
                <c:v>4</c:v>
              </c:pt>
              <c:pt idx="4">
                <c:v>66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9875"/>
          <c:w val="0.935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123</c:v>
              </c:pt>
              <c:pt idx="1">
                <c:v>1</c:v>
              </c:pt>
              <c:pt idx="2">
                <c:v>2</c:v>
              </c:pt>
              <c:pt idx="3">
                <c:v>60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6475"/>
          <c:w val="0.880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58</c:v>
              </c:pt>
              <c:pt idx="2">
                <c:v>5</c:v>
              </c:pt>
              <c:pt idx="3">
                <c:v>1</c:v>
              </c:pt>
              <c:pt idx="4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9875"/>
          <c:w val="0.935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56</c:v>
              </c:pt>
              <c:pt idx="2">
                <c:v>3</c:v>
              </c:pt>
              <c:pt idx="3">
                <c:v>3</c:v>
              </c:pt>
              <c:pt idx="4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9875"/>
          <c:w val="0.935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30075"/>
          <c:w val="0.58675"/>
          <c:h val="0.5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5"/>
          <c:y val="0.45"/>
          <c:w val="0.19175"/>
          <c:h val="0.2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945"/>
          <c:w val="0.544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Aux!$AT$2:$AT$4</c:f>
              <c:strCache>
                <c:ptCount val="3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44</c:v>
              </c:pt>
              <c:pt idx="2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6475"/>
          <c:w val="0.935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150</c:v>
              </c:pt>
              <c:pt idx="2">
                <c:v>1</c:v>
              </c:pt>
              <c:pt idx="3">
                <c:v>7</c:v>
              </c:pt>
              <c:pt idx="4">
                <c:v>85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9875"/>
          <c:w val="0.935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095"/>
          <c:w val="0.5865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ptCount val="1"/>
              <c:pt idx="0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25"/>
          <c:y val="0.92025"/>
          <c:w val="0.413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095"/>
          <c:w val="0.532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36</c:v>
              </c:pt>
              <c:pt idx="1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5"/>
          <c:y val="0.92025"/>
          <c:w val="0.85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095"/>
          <c:w val="0.5865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75"/>
          <c:y val="0.92025"/>
          <c:w val="0.770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2875"/>
          <c:w val="0.4265"/>
          <c:h val="0.56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"/>
          <c:y val="0.323"/>
          <c:w val="0.25175"/>
          <c:h val="0.3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22025"/>
          <c:w val="0.835"/>
          <c:h val="0.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"/>
          <c:y val="0.5695"/>
          <c:w val="0.834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25"/>
          <c:y val="0.4045"/>
          <c:w val="0.71725"/>
          <c:h val="0.35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5"/>
          <c:y val="0.79225"/>
          <c:w val="0.80625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Relationship Id="rId12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</cdr:x>
      <cdr:y>0.91375</cdr:y>
    </cdr:from>
    <cdr:to>
      <cdr:x>0.28525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1314450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</cdr:x>
      <cdr:y>0.91375</cdr:y>
    </cdr:from>
    <cdr:to>
      <cdr:x>0.28525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219200" y="1314450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742950</xdr:colOff>
      <xdr:row>5</xdr:row>
      <xdr:rowOff>161925</xdr:rowOff>
    </xdr:from>
    <xdr:to>
      <xdr:col>27</xdr:col>
      <xdr:colOff>3019425</xdr:colOff>
      <xdr:row>20</xdr:row>
      <xdr:rowOff>66675</xdr:rowOff>
    </xdr:to>
    <xdr:graphicFrame>
      <xdr:nvGraphicFramePr>
        <xdr:cNvPr id="1" name="Gráfico 5"/>
        <xdr:cNvGraphicFramePr/>
      </xdr:nvGraphicFramePr>
      <xdr:xfrm>
        <a:off x="25098375" y="1038225"/>
        <a:ext cx="38004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3</xdr:row>
      <xdr:rowOff>28575</xdr:rowOff>
    </xdr:from>
    <xdr:to>
      <xdr:col>12</xdr:col>
      <xdr:colOff>2971800</xdr:colOff>
      <xdr:row>21</xdr:row>
      <xdr:rowOff>19050</xdr:rowOff>
    </xdr:to>
    <xdr:graphicFrame>
      <xdr:nvGraphicFramePr>
        <xdr:cNvPr id="2" name="graficoVDomesticaIncoados"/>
        <xdr:cNvGraphicFramePr/>
      </xdr:nvGraphicFramePr>
      <xdr:xfrm>
        <a:off x="7029450" y="581025"/>
        <a:ext cx="49339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57150</xdr:colOff>
      <xdr:row>3</xdr:row>
      <xdr:rowOff>38100</xdr:rowOff>
    </xdr:from>
    <xdr:to>
      <xdr:col>17</xdr:col>
      <xdr:colOff>2952750</xdr:colOff>
      <xdr:row>21</xdr:row>
      <xdr:rowOff>28575</xdr:rowOff>
    </xdr:to>
    <xdr:graphicFrame>
      <xdr:nvGraphicFramePr>
        <xdr:cNvPr id="3" name="graficoVDomesticaCalificados"/>
        <xdr:cNvGraphicFramePr/>
      </xdr:nvGraphicFramePr>
      <xdr:xfrm>
        <a:off x="12630150" y="590550"/>
        <a:ext cx="49434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66675</xdr:colOff>
      <xdr:row>3</xdr:row>
      <xdr:rowOff>9525</xdr:rowOff>
    </xdr:from>
    <xdr:to>
      <xdr:col>22</xdr:col>
      <xdr:colOff>2952750</xdr:colOff>
      <xdr:row>20</xdr:row>
      <xdr:rowOff>161925</xdr:rowOff>
    </xdr:to>
    <xdr:graphicFrame>
      <xdr:nvGraphicFramePr>
        <xdr:cNvPr id="4" name="graficoVDomesticaParentesco"/>
        <xdr:cNvGraphicFramePr/>
      </xdr:nvGraphicFramePr>
      <xdr:xfrm>
        <a:off x="18268950" y="561975"/>
        <a:ext cx="49339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2533650</xdr:colOff>
      <xdr:row>19</xdr:row>
      <xdr:rowOff>76200</xdr:rowOff>
    </xdr:to>
    <xdr:graphicFrame>
      <xdr:nvGraphicFramePr>
        <xdr:cNvPr id="1" name="Gráfico 4"/>
        <xdr:cNvGraphicFramePr/>
      </xdr:nvGraphicFramePr>
      <xdr:xfrm>
        <a:off x="24431625" y="857250"/>
        <a:ext cx="39814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Gráfico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3</xdr:row>
      <xdr:rowOff>38100</xdr:rowOff>
    </xdr:from>
    <xdr:to>
      <xdr:col>12</xdr:col>
      <xdr:colOff>2619375</xdr:colOff>
      <xdr:row>20</xdr:row>
      <xdr:rowOff>28575</xdr:rowOff>
    </xdr:to>
    <xdr:graphicFrame>
      <xdr:nvGraphicFramePr>
        <xdr:cNvPr id="3" name="graficoVGeneroIncoados"/>
        <xdr:cNvGraphicFramePr/>
      </xdr:nvGraphicFramePr>
      <xdr:xfrm>
        <a:off x="6677025" y="590550"/>
        <a:ext cx="49339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3114675</xdr:colOff>
      <xdr:row>3</xdr:row>
      <xdr:rowOff>38100</xdr:rowOff>
    </xdr:from>
    <xdr:to>
      <xdr:col>17</xdr:col>
      <xdr:colOff>2428875</xdr:colOff>
      <xdr:row>20</xdr:row>
      <xdr:rowOff>28575</xdr:rowOff>
    </xdr:to>
    <xdr:graphicFrame>
      <xdr:nvGraphicFramePr>
        <xdr:cNvPr id="4" name="graficoVGeneroCalificados"/>
        <xdr:cNvGraphicFramePr/>
      </xdr:nvGraphicFramePr>
      <xdr:xfrm>
        <a:off x="12106275" y="590550"/>
        <a:ext cx="49434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19050</xdr:colOff>
      <xdr:row>3</xdr:row>
      <xdr:rowOff>28575</xdr:rowOff>
    </xdr:from>
    <xdr:to>
      <xdr:col>22</xdr:col>
      <xdr:colOff>2895600</xdr:colOff>
      <xdr:row>20</xdr:row>
      <xdr:rowOff>19050</xdr:rowOff>
    </xdr:to>
    <xdr:graphicFrame>
      <xdr:nvGraphicFramePr>
        <xdr:cNvPr id="5" name="graficoVGeneroParentesco"/>
        <xdr:cNvGraphicFramePr/>
      </xdr:nvGraphicFramePr>
      <xdr:xfrm>
        <a:off x="18221325" y="581025"/>
        <a:ext cx="4924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28575</xdr:colOff>
      <xdr:row>34</xdr:row>
      <xdr:rowOff>85725</xdr:rowOff>
    </xdr:to>
    <xdr:graphicFrame>
      <xdr:nvGraphicFramePr>
        <xdr:cNvPr id="1" name="Gráfico 4"/>
        <xdr:cNvGraphicFramePr/>
      </xdr:nvGraphicFramePr>
      <xdr:xfrm>
        <a:off x="17354550" y="3752850"/>
        <a:ext cx="28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3190875</xdr:colOff>
      <xdr:row>19</xdr:row>
      <xdr:rowOff>123825</xdr:rowOff>
    </xdr:to>
    <xdr:graphicFrame>
      <xdr:nvGraphicFramePr>
        <xdr:cNvPr id="2" name="graficoSinLabInfracciones"/>
        <xdr:cNvGraphicFramePr/>
      </xdr:nvGraphicFramePr>
      <xdr:xfrm>
        <a:off x="247650" y="561975"/>
        <a:ext cx="49434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3</xdr:row>
      <xdr:rowOff>85725</xdr:rowOff>
    </xdr:from>
    <xdr:to>
      <xdr:col>9</xdr:col>
      <xdr:colOff>3009900</xdr:colOff>
      <xdr:row>19</xdr:row>
      <xdr:rowOff>114300</xdr:rowOff>
    </xdr:to>
    <xdr:graphicFrame>
      <xdr:nvGraphicFramePr>
        <xdr:cNvPr id="3" name="graficoSinLabDelitos"/>
        <xdr:cNvGraphicFramePr/>
      </xdr:nvGraphicFramePr>
      <xdr:xfrm>
        <a:off x="5800725" y="561975"/>
        <a:ext cx="49434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3</xdr:row>
      <xdr:rowOff>85725</xdr:rowOff>
    </xdr:from>
    <xdr:to>
      <xdr:col>14</xdr:col>
      <xdr:colOff>2733675</xdr:colOff>
      <xdr:row>19</xdr:row>
      <xdr:rowOff>114300</xdr:rowOff>
    </xdr:to>
    <xdr:graphicFrame>
      <xdr:nvGraphicFramePr>
        <xdr:cNvPr id="4" name="graficoSinLabDilInvest"/>
        <xdr:cNvGraphicFramePr/>
      </xdr:nvGraphicFramePr>
      <xdr:xfrm>
        <a:off x="11353800" y="561975"/>
        <a:ext cx="4943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3190875</xdr:colOff>
      <xdr:row>19</xdr:row>
      <xdr:rowOff>123825</xdr:rowOff>
    </xdr:to>
    <xdr:graphicFrame>
      <xdr:nvGraphicFramePr>
        <xdr:cNvPr id="1" name="graficoSVialDilPrev"/>
        <xdr:cNvGraphicFramePr/>
      </xdr:nvGraphicFramePr>
      <xdr:xfrm>
        <a:off x="247650" y="561975"/>
        <a:ext cx="4943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85725</xdr:rowOff>
    </xdr:from>
    <xdr:to>
      <xdr:col>9</xdr:col>
      <xdr:colOff>3009900</xdr:colOff>
      <xdr:row>19</xdr:row>
      <xdr:rowOff>114300</xdr:rowOff>
    </xdr:to>
    <xdr:graphicFrame>
      <xdr:nvGraphicFramePr>
        <xdr:cNvPr id="2" name="graficoSVialDilUrgInc"/>
        <xdr:cNvGraphicFramePr/>
      </xdr:nvGraphicFramePr>
      <xdr:xfrm>
        <a:off x="5800725" y="561975"/>
        <a:ext cx="49434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85725</xdr:rowOff>
    </xdr:from>
    <xdr:to>
      <xdr:col>14</xdr:col>
      <xdr:colOff>2733675</xdr:colOff>
      <xdr:row>19</xdr:row>
      <xdr:rowOff>114300</xdr:rowOff>
    </xdr:to>
    <xdr:graphicFrame>
      <xdr:nvGraphicFramePr>
        <xdr:cNvPr id="3" name="graficoSVialDilUrgCal"/>
        <xdr:cNvGraphicFramePr/>
      </xdr:nvGraphicFramePr>
      <xdr:xfrm>
        <a:off x="11353800" y="561975"/>
        <a:ext cx="49434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3343275</xdr:colOff>
      <xdr:row>3</xdr:row>
      <xdr:rowOff>85725</xdr:rowOff>
    </xdr:from>
    <xdr:to>
      <xdr:col>19</xdr:col>
      <xdr:colOff>2457450</xdr:colOff>
      <xdr:row>19</xdr:row>
      <xdr:rowOff>114300</xdr:rowOff>
    </xdr:to>
    <xdr:graphicFrame>
      <xdr:nvGraphicFramePr>
        <xdr:cNvPr id="4" name="graficoSVialPAInc"/>
        <xdr:cNvGraphicFramePr/>
      </xdr:nvGraphicFramePr>
      <xdr:xfrm>
        <a:off x="16906875" y="561975"/>
        <a:ext cx="4943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3076575</xdr:colOff>
      <xdr:row>3</xdr:row>
      <xdr:rowOff>85725</xdr:rowOff>
    </xdr:from>
    <xdr:to>
      <xdr:col>24</xdr:col>
      <xdr:colOff>2190750</xdr:colOff>
      <xdr:row>19</xdr:row>
      <xdr:rowOff>114300</xdr:rowOff>
    </xdr:to>
    <xdr:graphicFrame>
      <xdr:nvGraphicFramePr>
        <xdr:cNvPr id="5" name="graficoSVialPACal"/>
        <xdr:cNvGraphicFramePr/>
      </xdr:nvGraphicFramePr>
      <xdr:xfrm>
        <a:off x="22469475" y="561975"/>
        <a:ext cx="4943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1704975</xdr:colOff>
      <xdr:row>3</xdr:row>
      <xdr:rowOff>85725</xdr:rowOff>
    </xdr:from>
    <xdr:to>
      <xdr:col>49</xdr:col>
      <xdr:colOff>819150</xdr:colOff>
      <xdr:row>19</xdr:row>
      <xdr:rowOff>114300</xdr:rowOff>
    </xdr:to>
    <xdr:graphicFrame>
      <xdr:nvGraphicFramePr>
        <xdr:cNvPr id="6" name="graficoSVialDilInv"/>
        <xdr:cNvGraphicFramePr/>
      </xdr:nvGraphicFramePr>
      <xdr:xfrm>
        <a:off x="50244375" y="561975"/>
        <a:ext cx="4943475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1152525</xdr:colOff>
      <xdr:row>3</xdr:row>
      <xdr:rowOff>85725</xdr:rowOff>
    </xdr:from>
    <xdr:to>
      <xdr:col>59</xdr:col>
      <xdr:colOff>266700</xdr:colOff>
      <xdr:row>19</xdr:row>
      <xdr:rowOff>114300</xdr:rowOff>
    </xdr:to>
    <xdr:graphicFrame>
      <xdr:nvGraphicFramePr>
        <xdr:cNvPr id="7" name="graficoSVialSentencias"/>
        <xdr:cNvGraphicFramePr/>
      </xdr:nvGraphicFramePr>
      <xdr:xfrm>
        <a:off x="61350525" y="561975"/>
        <a:ext cx="4943475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66675</xdr:rowOff>
    </xdr:from>
    <xdr:to>
      <xdr:col>4</xdr:col>
      <xdr:colOff>3190875</xdr:colOff>
      <xdr:row>22</xdr:row>
      <xdr:rowOff>57150</xdr:rowOff>
    </xdr:to>
    <xdr:graphicFrame>
      <xdr:nvGraphicFramePr>
        <xdr:cNvPr id="1" name="graficoMAmbDilInv"/>
        <xdr:cNvGraphicFramePr/>
      </xdr:nvGraphicFramePr>
      <xdr:xfrm>
        <a:off x="247650" y="5524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66675</xdr:rowOff>
    </xdr:from>
    <xdr:to>
      <xdr:col>9</xdr:col>
      <xdr:colOff>3009900</xdr:colOff>
      <xdr:row>22</xdr:row>
      <xdr:rowOff>57150</xdr:rowOff>
    </xdr:to>
    <xdr:graphicFrame>
      <xdr:nvGraphicFramePr>
        <xdr:cNvPr id="2" name="graficoMAmbProcJud"/>
        <xdr:cNvGraphicFramePr/>
      </xdr:nvGraphicFramePr>
      <xdr:xfrm>
        <a:off x="5800725" y="552450"/>
        <a:ext cx="49434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66675</xdr:rowOff>
    </xdr:from>
    <xdr:to>
      <xdr:col>14</xdr:col>
      <xdr:colOff>2733675</xdr:colOff>
      <xdr:row>22</xdr:row>
      <xdr:rowOff>57150</xdr:rowOff>
    </xdr:to>
    <xdr:graphicFrame>
      <xdr:nvGraphicFramePr>
        <xdr:cNvPr id="3" name="graficoMAmbSentencias"/>
        <xdr:cNvGraphicFramePr/>
      </xdr:nvGraphicFramePr>
      <xdr:xfrm>
        <a:off x="11353800" y="552450"/>
        <a:ext cx="49434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0.30725</cdr:x>
      <cdr:y>0.9135</cdr:y>
    </cdr:from>
    <cdr:to>
      <cdr:x>0.3115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1314450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0.30725</cdr:x>
      <cdr:y>0.9135</cdr:y>
    </cdr:from>
    <cdr:to>
      <cdr:x>0.3115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314450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0.30725</cdr:x>
      <cdr:y>0.9135</cdr:y>
    </cdr:from>
    <cdr:to>
      <cdr:x>0.3115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333500" y="1314450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885825</xdr:colOff>
      <xdr:row>6</xdr:row>
      <xdr:rowOff>47625</xdr:rowOff>
    </xdr:from>
    <xdr:to>
      <xdr:col>20</xdr:col>
      <xdr:colOff>190500</xdr:colOff>
      <xdr:row>18</xdr:row>
      <xdr:rowOff>19050</xdr:rowOff>
    </xdr:to>
    <xdr:graphicFrame>
      <xdr:nvGraphicFramePr>
        <xdr:cNvPr id="1" name="Gráfico 2"/>
        <xdr:cNvGraphicFramePr/>
      </xdr:nvGraphicFramePr>
      <xdr:xfrm>
        <a:off x="12687300" y="1209675"/>
        <a:ext cx="37052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685800</xdr:colOff>
      <xdr:row>6</xdr:row>
      <xdr:rowOff>76200</xdr:rowOff>
    </xdr:from>
    <xdr:to>
      <xdr:col>33</xdr:col>
      <xdr:colOff>85725</xdr:colOff>
      <xdr:row>17</xdr:row>
      <xdr:rowOff>66675</xdr:rowOff>
    </xdr:to>
    <xdr:graphicFrame>
      <xdr:nvGraphicFramePr>
        <xdr:cNvPr id="2" name="Gráfico 3"/>
        <xdr:cNvGraphicFramePr/>
      </xdr:nvGraphicFramePr>
      <xdr:xfrm>
        <a:off x="23002875" y="1238250"/>
        <a:ext cx="25908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485775</xdr:colOff>
      <xdr:row>6</xdr:row>
      <xdr:rowOff>133350</xdr:rowOff>
    </xdr:from>
    <xdr:to>
      <xdr:col>43</xdr:col>
      <xdr:colOff>742950</xdr:colOff>
      <xdr:row>17</xdr:row>
      <xdr:rowOff>123825</xdr:rowOff>
    </xdr:to>
    <xdr:graphicFrame>
      <xdr:nvGraphicFramePr>
        <xdr:cNvPr id="3" name="Gráfico 4"/>
        <xdr:cNvGraphicFramePr/>
      </xdr:nvGraphicFramePr>
      <xdr:xfrm>
        <a:off x="30918150" y="1295400"/>
        <a:ext cx="25431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9525</xdr:colOff>
      <xdr:row>6</xdr:row>
      <xdr:rowOff>76200</xdr:rowOff>
    </xdr:from>
    <xdr:to>
      <xdr:col>41</xdr:col>
      <xdr:colOff>66675</xdr:colOff>
      <xdr:row>17</xdr:row>
      <xdr:rowOff>85725</xdr:rowOff>
    </xdr:to>
    <xdr:graphicFrame>
      <xdr:nvGraphicFramePr>
        <xdr:cNvPr id="4" name="Gráfico 5"/>
        <xdr:cNvGraphicFramePr/>
      </xdr:nvGraphicFramePr>
      <xdr:xfrm>
        <a:off x="28736925" y="1238250"/>
        <a:ext cx="25241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438150</xdr:colOff>
      <xdr:row>6</xdr:row>
      <xdr:rowOff>152400</xdr:rowOff>
    </xdr:from>
    <xdr:to>
      <xdr:col>50</xdr:col>
      <xdr:colOff>628650</xdr:colOff>
      <xdr:row>19</xdr:row>
      <xdr:rowOff>85725</xdr:rowOff>
    </xdr:to>
    <xdr:graphicFrame>
      <xdr:nvGraphicFramePr>
        <xdr:cNvPr id="5" name="Gráfico 6"/>
        <xdr:cNvGraphicFramePr/>
      </xdr:nvGraphicFramePr>
      <xdr:xfrm>
        <a:off x="35061525" y="1314450"/>
        <a:ext cx="478155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581025</xdr:colOff>
      <xdr:row>17</xdr:row>
      <xdr:rowOff>95250</xdr:rowOff>
    </xdr:to>
    <xdr:graphicFrame>
      <xdr:nvGraphicFramePr>
        <xdr:cNvPr id="6" name="Gráfico 7"/>
        <xdr:cNvGraphicFramePr/>
      </xdr:nvGraphicFramePr>
      <xdr:xfrm>
        <a:off x="57854850" y="1343025"/>
        <a:ext cx="3810000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533400</xdr:colOff>
      <xdr:row>17</xdr:row>
      <xdr:rowOff>19050</xdr:rowOff>
    </xdr:to>
    <xdr:graphicFrame>
      <xdr:nvGraphicFramePr>
        <xdr:cNvPr id="7" name="Gráfico 8"/>
        <xdr:cNvGraphicFramePr/>
      </xdr:nvGraphicFramePr>
      <xdr:xfrm>
        <a:off x="63141225" y="1447800"/>
        <a:ext cx="519112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3</xdr:col>
      <xdr:colOff>800100</xdr:colOff>
      <xdr:row>18</xdr:row>
      <xdr:rowOff>123825</xdr:rowOff>
    </xdr:to>
    <xdr:graphicFrame>
      <xdr:nvGraphicFramePr>
        <xdr:cNvPr id="8" name="Gráfico 9"/>
        <xdr:cNvGraphicFramePr/>
      </xdr:nvGraphicFramePr>
      <xdr:xfrm>
        <a:off x="19050" y="1257300"/>
        <a:ext cx="2495550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457200</xdr:colOff>
      <xdr:row>5</xdr:row>
      <xdr:rowOff>161925</xdr:rowOff>
    </xdr:from>
    <xdr:to>
      <xdr:col>11</xdr:col>
      <xdr:colOff>38100</xdr:colOff>
      <xdr:row>17</xdr:row>
      <xdr:rowOff>152400</xdr:rowOff>
    </xdr:to>
    <xdr:graphicFrame>
      <xdr:nvGraphicFramePr>
        <xdr:cNvPr id="9" name="Gráfico 10"/>
        <xdr:cNvGraphicFramePr/>
      </xdr:nvGraphicFramePr>
      <xdr:xfrm>
        <a:off x="6496050" y="1143000"/>
        <a:ext cx="2543175" cy="205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657225</xdr:colOff>
      <xdr:row>5</xdr:row>
      <xdr:rowOff>161925</xdr:rowOff>
    </xdr:from>
    <xdr:to>
      <xdr:col>14</xdr:col>
      <xdr:colOff>619125</xdr:colOff>
      <xdr:row>17</xdr:row>
      <xdr:rowOff>57150</xdr:rowOff>
    </xdr:to>
    <xdr:graphicFrame>
      <xdr:nvGraphicFramePr>
        <xdr:cNvPr id="10" name="Gráfico 11"/>
        <xdr:cNvGraphicFramePr/>
      </xdr:nvGraphicFramePr>
      <xdr:xfrm>
        <a:off x="8896350" y="1143000"/>
        <a:ext cx="2619375" cy="1962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1" name="Gráfico 12"/>
        <xdr:cNvGraphicFramePr/>
      </xdr:nvGraphicFramePr>
      <xdr:xfrm>
        <a:off x="51939825" y="6991350"/>
        <a:ext cx="4352925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94</xdr:col>
      <xdr:colOff>476250</xdr:colOff>
      <xdr:row>7</xdr:row>
      <xdr:rowOff>104775</xdr:rowOff>
    </xdr:from>
    <xdr:to>
      <xdr:col>98</xdr:col>
      <xdr:colOff>352425</xdr:colOff>
      <xdr:row>20</xdr:row>
      <xdr:rowOff>28575</xdr:rowOff>
    </xdr:to>
    <xdr:graphicFrame>
      <xdr:nvGraphicFramePr>
        <xdr:cNvPr id="12" name="Gráfico 13"/>
        <xdr:cNvGraphicFramePr/>
      </xdr:nvGraphicFramePr>
      <xdr:xfrm>
        <a:off x="69989700" y="1533525"/>
        <a:ext cx="3857625" cy="202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3" name="Gráfico 14"/>
        <xdr:cNvGraphicFramePr/>
      </xdr:nvGraphicFramePr>
      <xdr:xfrm>
        <a:off x="51939825" y="9258300"/>
        <a:ext cx="4352925" cy="144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619125</xdr:colOff>
      <xdr:row>6</xdr:row>
      <xdr:rowOff>123825</xdr:rowOff>
    </xdr:from>
    <xdr:to>
      <xdr:col>35</xdr:col>
      <xdr:colOff>419100</xdr:colOff>
      <xdr:row>17</xdr:row>
      <xdr:rowOff>114300</xdr:rowOff>
    </xdr:to>
    <xdr:graphicFrame>
      <xdr:nvGraphicFramePr>
        <xdr:cNvPr id="14" name="Gráfico 15"/>
        <xdr:cNvGraphicFramePr/>
      </xdr:nvGraphicFramePr>
      <xdr:xfrm>
        <a:off x="25212675" y="1285875"/>
        <a:ext cx="2543175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100</xdr:col>
      <xdr:colOff>428625</xdr:colOff>
      <xdr:row>6</xdr:row>
      <xdr:rowOff>104775</xdr:rowOff>
    </xdr:from>
    <xdr:to>
      <xdr:col>103</xdr:col>
      <xdr:colOff>714375</xdr:colOff>
      <xdr:row>18</xdr:row>
      <xdr:rowOff>76200</xdr:rowOff>
    </xdr:to>
    <xdr:graphicFrame>
      <xdr:nvGraphicFramePr>
        <xdr:cNvPr id="15" name="Gráfico 16"/>
        <xdr:cNvGraphicFramePr/>
      </xdr:nvGraphicFramePr>
      <xdr:xfrm>
        <a:off x="74866500" y="1266825"/>
        <a:ext cx="3390900" cy="2019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647700</xdr:colOff>
      <xdr:row>6</xdr:row>
      <xdr:rowOff>228600</xdr:rowOff>
    </xdr:from>
    <xdr:to>
      <xdr:col>5</xdr:col>
      <xdr:colOff>400050</xdr:colOff>
      <xdr:row>20</xdr:row>
      <xdr:rowOff>76200</xdr:rowOff>
    </xdr:to>
    <xdr:graphicFrame>
      <xdr:nvGraphicFramePr>
        <xdr:cNvPr id="16" name="graficoDiligenciasPrevias"/>
        <xdr:cNvGraphicFramePr/>
      </xdr:nvGraphicFramePr>
      <xdr:xfrm>
        <a:off x="2362200" y="1390650"/>
        <a:ext cx="3400425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21</xdr:col>
      <xdr:colOff>180975</xdr:colOff>
      <xdr:row>6</xdr:row>
      <xdr:rowOff>133350</xdr:rowOff>
    </xdr:from>
    <xdr:to>
      <xdr:col>27</xdr:col>
      <xdr:colOff>342900</xdr:colOff>
      <xdr:row>17</xdr:row>
      <xdr:rowOff>104775</xdr:rowOff>
    </xdr:to>
    <xdr:graphicFrame>
      <xdr:nvGraphicFramePr>
        <xdr:cNvPr id="17" name="graficoCalificaciones"/>
        <xdr:cNvGraphicFramePr/>
      </xdr:nvGraphicFramePr>
      <xdr:xfrm>
        <a:off x="17573625" y="1295400"/>
        <a:ext cx="4324350" cy="1857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52</xdr:col>
      <xdr:colOff>152400</xdr:colOff>
      <xdr:row>7</xdr:row>
      <xdr:rowOff>142875</xdr:rowOff>
    </xdr:from>
    <xdr:to>
      <xdr:col>59</xdr:col>
      <xdr:colOff>114300</xdr:colOff>
      <xdr:row>17</xdr:row>
      <xdr:rowOff>0</xdr:rowOff>
    </xdr:to>
    <xdr:graphicFrame>
      <xdr:nvGraphicFramePr>
        <xdr:cNvPr id="18" name="graficoDiligsInvestigacion"/>
        <xdr:cNvGraphicFramePr/>
      </xdr:nvGraphicFramePr>
      <xdr:xfrm>
        <a:off x="40528875" y="1571625"/>
        <a:ext cx="5162550" cy="1476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61</xdr:col>
      <xdr:colOff>314325</xdr:colOff>
      <xdr:row>6</xdr:row>
      <xdr:rowOff>228600</xdr:rowOff>
    </xdr:from>
    <xdr:to>
      <xdr:col>66</xdr:col>
      <xdr:colOff>133350</xdr:colOff>
      <xdr:row>15</xdr:row>
      <xdr:rowOff>142875</xdr:rowOff>
    </xdr:to>
    <xdr:graphicFrame>
      <xdr:nvGraphicFramePr>
        <xdr:cNvPr id="19" name="graficoDiligsInvestigacion_2"/>
        <xdr:cNvGraphicFramePr/>
      </xdr:nvGraphicFramePr>
      <xdr:xfrm>
        <a:off x="46434375" y="1390650"/>
        <a:ext cx="4086225" cy="14763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67</xdr:col>
      <xdr:colOff>133350</xdr:colOff>
      <xdr:row>7</xdr:row>
      <xdr:rowOff>142875</xdr:rowOff>
    </xdr:from>
    <xdr:to>
      <xdr:col>77</xdr:col>
      <xdr:colOff>390525</xdr:colOff>
      <xdr:row>18</xdr:row>
      <xdr:rowOff>85725</xdr:rowOff>
    </xdr:to>
    <xdr:graphicFrame>
      <xdr:nvGraphicFramePr>
        <xdr:cNvPr id="20" name="graficoCivil"/>
        <xdr:cNvGraphicFramePr/>
      </xdr:nvGraphicFramePr>
      <xdr:xfrm>
        <a:off x="51796950" y="1571625"/>
        <a:ext cx="4953000" cy="1724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67</xdr:col>
      <xdr:colOff>142875</xdr:colOff>
      <xdr:row>23</xdr:row>
      <xdr:rowOff>9525</xdr:rowOff>
    </xdr:from>
    <xdr:to>
      <xdr:col>78</xdr:col>
      <xdr:colOff>238125</xdr:colOff>
      <xdr:row>35</xdr:row>
      <xdr:rowOff>47625</xdr:rowOff>
    </xdr:to>
    <xdr:graphicFrame>
      <xdr:nvGraphicFramePr>
        <xdr:cNvPr id="21" name="graficoCivilMatrimonio"/>
        <xdr:cNvGraphicFramePr/>
      </xdr:nvGraphicFramePr>
      <xdr:xfrm>
        <a:off x="51806475" y="4029075"/>
        <a:ext cx="5200650" cy="1971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38100</xdr:rowOff>
    </xdr:from>
    <xdr:to>
      <xdr:col>4</xdr:col>
      <xdr:colOff>2914650</xdr:colOff>
      <xdr:row>19</xdr:row>
      <xdr:rowOff>123825</xdr:rowOff>
    </xdr:to>
    <xdr:graphicFrame>
      <xdr:nvGraphicFramePr>
        <xdr:cNvPr id="1" name="graficoDelitosDilPrevias"/>
        <xdr:cNvGraphicFramePr/>
      </xdr:nvGraphicFramePr>
      <xdr:xfrm>
        <a:off x="247650" y="581025"/>
        <a:ext cx="49339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3</xdr:row>
      <xdr:rowOff>38100</xdr:rowOff>
    </xdr:from>
    <xdr:to>
      <xdr:col>9</xdr:col>
      <xdr:colOff>3152775</xdr:colOff>
      <xdr:row>19</xdr:row>
      <xdr:rowOff>114300</xdr:rowOff>
    </xdr:to>
    <xdr:graphicFrame>
      <xdr:nvGraphicFramePr>
        <xdr:cNvPr id="2" name="graficoDelitosIncDilUrgentes"/>
        <xdr:cNvGraphicFramePr/>
      </xdr:nvGraphicFramePr>
      <xdr:xfrm>
        <a:off x="6115050" y="581025"/>
        <a:ext cx="49339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95250</xdr:colOff>
      <xdr:row>3</xdr:row>
      <xdr:rowOff>38100</xdr:rowOff>
    </xdr:from>
    <xdr:to>
      <xdr:col>14</xdr:col>
      <xdr:colOff>2981325</xdr:colOff>
      <xdr:row>19</xdr:row>
      <xdr:rowOff>114300</xdr:rowOff>
    </xdr:to>
    <xdr:graphicFrame>
      <xdr:nvGraphicFramePr>
        <xdr:cNvPr id="3" name="graficoDelitosCalDilUrgentes"/>
        <xdr:cNvGraphicFramePr/>
      </xdr:nvGraphicFramePr>
      <xdr:xfrm>
        <a:off x="11572875" y="581025"/>
        <a:ext cx="49339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247650</xdr:colOff>
      <xdr:row>3</xdr:row>
      <xdr:rowOff>19050</xdr:rowOff>
    </xdr:from>
    <xdr:to>
      <xdr:col>19</xdr:col>
      <xdr:colOff>3133725</xdr:colOff>
      <xdr:row>19</xdr:row>
      <xdr:rowOff>95250</xdr:rowOff>
    </xdr:to>
    <xdr:graphicFrame>
      <xdr:nvGraphicFramePr>
        <xdr:cNvPr id="4" name="graficoDelitosIncProcAbr"/>
        <xdr:cNvGraphicFramePr/>
      </xdr:nvGraphicFramePr>
      <xdr:xfrm>
        <a:off x="17354550" y="561975"/>
        <a:ext cx="49339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104775</xdr:colOff>
      <xdr:row>3</xdr:row>
      <xdr:rowOff>19050</xdr:rowOff>
    </xdr:from>
    <xdr:to>
      <xdr:col>24</xdr:col>
      <xdr:colOff>2990850</xdr:colOff>
      <xdr:row>19</xdr:row>
      <xdr:rowOff>95250</xdr:rowOff>
    </xdr:to>
    <xdr:graphicFrame>
      <xdr:nvGraphicFramePr>
        <xdr:cNvPr id="5" name="graficoDelitosCalProcAbr"/>
        <xdr:cNvGraphicFramePr/>
      </xdr:nvGraphicFramePr>
      <xdr:xfrm>
        <a:off x="22840950" y="561975"/>
        <a:ext cx="4933950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19050</xdr:colOff>
      <xdr:row>3</xdr:row>
      <xdr:rowOff>19050</xdr:rowOff>
    </xdr:from>
    <xdr:to>
      <xdr:col>29</xdr:col>
      <xdr:colOff>2914650</xdr:colOff>
      <xdr:row>19</xdr:row>
      <xdr:rowOff>95250</xdr:rowOff>
    </xdr:to>
    <xdr:graphicFrame>
      <xdr:nvGraphicFramePr>
        <xdr:cNvPr id="6" name="graficoDelitosIncSumario"/>
        <xdr:cNvGraphicFramePr/>
      </xdr:nvGraphicFramePr>
      <xdr:xfrm>
        <a:off x="28384500" y="561975"/>
        <a:ext cx="4943475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47625</xdr:colOff>
      <xdr:row>3</xdr:row>
      <xdr:rowOff>19050</xdr:rowOff>
    </xdr:from>
    <xdr:to>
      <xdr:col>34</xdr:col>
      <xdr:colOff>2933700</xdr:colOff>
      <xdr:row>19</xdr:row>
      <xdr:rowOff>95250</xdr:rowOff>
    </xdr:to>
    <xdr:graphicFrame>
      <xdr:nvGraphicFramePr>
        <xdr:cNvPr id="7" name="graficoDelitosCalSumario"/>
        <xdr:cNvGraphicFramePr/>
      </xdr:nvGraphicFramePr>
      <xdr:xfrm>
        <a:off x="34042350" y="561975"/>
        <a:ext cx="4933950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114300</xdr:colOff>
      <xdr:row>3</xdr:row>
      <xdr:rowOff>19050</xdr:rowOff>
    </xdr:from>
    <xdr:to>
      <xdr:col>39</xdr:col>
      <xdr:colOff>3009900</xdr:colOff>
      <xdr:row>19</xdr:row>
      <xdr:rowOff>95250</xdr:rowOff>
    </xdr:to>
    <xdr:graphicFrame>
      <xdr:nvGraphicFramePr>
        <xdr:cNvPr id="8" name="graficoDelitosIncJurado"/>
        <xdr:cNvGraphicFramePr/>
      </xdr:nvGraphicFramePr>
      <xdr:xfrm>
        <a:off x="39738300" y="561975"/>
        <a:ext cx="4943475" cy="3286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352425</xdr:colOff>
      <xdr:row>3</xdr:row>
      <xdr:rowOff>19050</xdr:rowOff>
    </xdr:from>
    <xdr:to>
      <xdr:col>44</xdr:col>
      <xdr:colOff>3238500</xdr:colOff>
      <xdr:row>19</xdr:row>
      <xdr:rowOff>95250</xdr:rowOff>
    </xdr:to>
    <xdr:graphicFrame>
      <xdr:nvGraphicFramePr>
        <xdr:cNvPr id="9" name="graficoDelitosCalJurado"/>
        <xdr:cNvGraphicFramePr/>
      </xdr:nvGraphicFramePr>
      <xdr:xfrm>
        <a:off x="45605700" y="561975"/>
        <a:ext cx="4933950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114300</xdr:colOff>
      <xdr:row>3</xdr:row>
      <xdr:rowOff>19050</xdr:rowOff>
    </xdr:from>
    <xdr:to>
      <xdr:col>49</xdr:col>
      <xdr:colOff>3009900</xdr:colOff>
      <xdr:row>19</xdr:row>
      <xdr:rowOff>95250</xdr:rowOff>
    </xdr:to>
    <xdr:graphicFrame>
      <xdr:nvGraphicFramePr>
        <xdr:cNvPr id="10" name="graficoDelitosDilInvestigacion"/>
        <xdr:cNvGraphicFramePr/>
      </xdr:nvGraphicFramePr>
      <xdr:xfrm>
        <a:off x="50996850" y="561975"/>
        <a:ext cx="4943475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57150</xdr:colOff>
      <xdr:row>3</xdr:row>
      <xdr:rowOff>19050</xdr:rowOff>
    </xdr:from>
    <xdr:to>
      <xdr:col>54</xdr:col>
      <xdr:colOff>2952750</xdr:colOff>
      <xdr:row>19</xdr:row>
      <xdr:rowOff>95250</xdr:rowOff>
    </xdr:to>
    <xdr:graphicFrame>
      <xdr:nvGraphicFramePr>
        <xdr:cNvPr id="11" name="graficoDelitosPrision"/>
        <xdr:cNvGraphicFramePr/>
      </xdr:nvGraphicFramePr>
      <xdr:xfrm>
        <a:off x="56568975" y="561975"/>
        <a:ext cx="4943475" cy="3286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56</xdr:col>
      <xdr:colOff>276225</xdr:colOff>
      <xdr:row>3</xdr:row>
      <xdr:rowOff>57150</xdr:rowOff>
    </xdr:from>
    <xdr:to>
      <xdr:col>59</xdr:col>
      <xdr:colOff>3152775</xdr:colOff>
      <xdr:row>19</xdr:row>
      <xdr:rowOff>133350</xdr:rowOff>
    </xdr:to>
    <xdr:graphicFrame>
      <xdr:nvGraphicFramePr>
        <xdr:cNvPr id="12" name="graficoDelitosSentencias"/>
        <xdr:cNvGraphicFramePr/>
      </xdr:nvGraphicFramePr>
      <xdr:xfrm>
        <a:off x="62417325" y="600075"/>
        <a:ext cx="4924425" cy="3286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</cdr:x>
      <cdr:y>0.9265</cdr:y>
    </cdr:from>
    <cdr:to>
      <cdr:x>0.34125</cdr:x>
      <cdr:y>0.98725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57475" y="248602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0.824</cdr:y>
    </cdr:from>
    <cdr:to>
      <cdr:x>0.182</cdr:x>
      <cdr:y>0.874</cdr:y>
    </cdr:to>
    <cdr:sp>
      <cdr:nvSpPr>
        <cdr:cNvPr id="1" name="Text Box 1"/>
        <cdr:cNvSpPr txBox="1">
          <a:spLocks noChangeArrowheads="1"/>
        </cdr:cNvSpPr>
      </cdr:nvSpPr>
      <cdr:spPr>
        <a:xfrm>
          <a:off x="1304925" y="265747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0.1795</cdr:x>
      <cdr:y>0.824</cdr:y>
    </cdr:from>
    <cdr:to>
      <cdr:x>0.182</cdr:x>
      <cdr:y>0.874</cdr:y>
    </cdr:to>
    <cdr:sp>
      <cdr:nvSpPr>
        <cdr:cNvPr id="2" name="Text Box 2"/>
        <cdr:cNvSpPr txBox="1">
          <a:spLocks noChangeArrowheads="1"/>
        </cdr:cNvSpPr>
      </cdr:nvSpPr>
      <cdr:spPr>
        <a:xfrm>
          <a:off x="1304925" y="265747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0.78525</cdr:y>
    </cdr:from>
    <cdr:to>
      <cdr:x>0.204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265747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0.78525</cdr:y>
    </cdr:from>
    <cdr:to>
      <cdr:x>0.204</cdr:x>
      <cdr:y>0.83275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95375" y="265747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0.78525</cdr:y>
    </cdr:from>
    <cdr:to>
      <cdr:x>0.204</cdr:x>
      <cdr:y>0.83275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95375" y="265747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47625</xdr:rowOff>
    </xdr:from>
    <xdr:to>
      <xdr:col>13</xdr:col>
      <xdr:colOff>762000</xdr:colOff>
      <xdr:row>24</xdr:row>
      <xdr:rowOff>142875</xdr:rowOff>
    </xdr:to>
    <xdr:graphicFrame>
      <xdr:nvGraphicFramePr>
        <xdr:cNvPr id="1" name="Gráfico 1"/>
        <xdr:cNvGraphicFramePr/>
      </xdr:nvGraphicFramePr>
      <xdr:xfrm>
        <a:off x="8743950" y="1609725"/>
        <a:ext cx="35147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9</xdr:row>
      <xdr:rowOff>95250</xdr:rowOff>
    </xdr:from>
    <xdr:to>
      <xdr:col>26</xdr:col>
      <xdr:colOff>0</xdr:colOff>
      <xdr:row>24</xdr:row>
      <xdr:rowOff>123825</xdr:rowOff>
    </xdr:to>
    <xdr:graphicFrame>
      <xdr:nvGraphicFramePr>
        <xdr:cNvPr id="2" name="Gráfico 2"/>
        <xdr:cNvGraphicFramePr/>
      </xdr:nvGraphicFramePr>
      <xdr:xfrm>
        <a:off x="16125825" y="18383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Gráfico 3"/>
        <xdr:cNvGraphicFramePr/>
      </xdr:nvGraphicFramePr>
      <xdr:xfrm>
        <a:off x="4229100" y="2133600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19050</xdr:colOff>
      <xdr:row>31</xdr:row>
      <xdr:rowOff>9525</xdr:rowOff>
    </xdr:to>
    <xdr:graphicFrame>
      <xdr:nvGraphicFramePr>
        <xdr:cNvPr id="4" name="Gráfico 4"/>
        <xdr:cNvGraphicFramePr/>
      </xdr:nvGraphicFramePr>
      <xdr:xfrm>
        <a:off x="24784050" y="2314575"/>
        <a:ext cx="73152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9525</xdr:colOff>
      <xdr:row>32</xdr:row>
      <xdr:rowOff>0</xdr:rowOff>
    </xdr:to>
    <xdr:graphicFrame>
      <xdr:nvGraphicFramePr>
        <xdr:cNvPr id="5" name="Gráfico 5"/>
        <xdr:cNvGraphicFramePr/>
      </xdr:nvGraphicFramePr>
      <xdr:xfrm>
        <a:off x="39804975" y="2305050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57150</xdr:colOff>
      <xdr:row>27</xdr:row>
      <xdr:rowOff>152400</xdr:rowOff>
    </xdr:to>
    <xdr:graphicFrame>
      <xdr:nvGraphicFramePr>
        <xdr:cNvPr id="6" name="Gráfico 6"/>
        <xdr:cNvGraphicFramePr/>
      </xdr:nvGraphicFramePr>
      <xdr:xfrm>
        <a:off x="485775" y="2133600"/>
        <a:ext cx="37909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47625</xdr:colOff>
      <xdr:row>40</xdr:row>
      <xdr:rowOff>142875</xdr:rowOff>
    </xdr:to>
    <xdr:graphicFrame>
      <xdr:nvGraphicFramePr>
        <xdr:cNvPr id="7" name="Gráfico 7"/>
        <xdr:cNvGraphicFramePr/>
      </xdr:nvGraphicFramePr>
      <xdr:xfrm>
        <a:off x="16125825" y="4552950"/>
        <a:ext cx="39719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1857375</xdr:colOff>
      <xdr:row>25</xdr:row>
      <xdr:rowOff>0</xdr:rowOff>
    </xdr:to>
    <xdr:graphicFrame>
      <xdr:nvGraphicFramePr>
        <xdr:cNvPr id="8" name="Gráfico 9"/>
        <xdr:cNvGraphicFramePr/>
      </xdr:nvGraphicFramePr>
      <xdr:xfrm>
        <a:off x="33156525" y="1581150"/>
        <a:ext cx="56673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</cdr:x>
      <cdr:y>0.75525</cdr:y>
    </cdr:from>
    <cdr:to>
      <cdr:x>0.284</cdr:x>
      <cdr:y>0.8255</cdr:y>
    </cdr:to>
    <cdr:sp>
      <cdr:nvSpPr>
        <cdr:cNvPr id="1" name="Text Box 1"/>
        <cdr:cNvSpPr txBox="1">
          <a:spLocks noChangeArrowheads="1"/>
        </cdr:cNvSpPr>
      </cdr:nvSpPr>
      <cdr:spPr>
        <a:xfrm>
          <a:off x="1057275" y="176212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8"/>
  <sheetViews>
    <sheetView showGridLines="0" showRowColHeaders="0" tabSelected="1" zoomScale="115" zoomScaleNormal="115" zoomScalePageLayoutView="0" workbookViewId="0" topLeftCell="A1">
      <selection activeCell="E2" sqref="E2:G11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0</v>
      </c>
      <c r="C2" s="3"/>
    </row>
    <row r="3" s="2" customFormat="1" ht="14.25" customHeight="1"/>
    <row r="4" spans="2:3" s="2" customFormat="1" ht="18.75">
      <c r="B4" s="4" t="s">
        <v>1</v>
      </c>
      <c r="C4" s="5" t="s">
        <v>2</v>
      </c>
    </row>
    <row r="5" spans="2:3" s="2" customFormat="1" ht="18.75">
      <c r="B5" s="6" t="s">
        <v>3</v>
      </c>
      <c r="C5" s="7">
        <v>2015</v>
      </c>
    </row>
    <row r="6" ht="9" customHeight="1"/>
    <row r="8" spans="2:3" ht="12.75">
      <c r="B8" s="8"/>
      <c r="C8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H102"/>
  <sheetViews>
    <sheetView showGridLines="0" zoomScalePageLayoutView="0" workbookViewId="0" topLeftCell="A1">
      <selection activeCell="H1" sqref="H1:I10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4" width="15.2812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34</v>
      </c>
    </row>
    <row r="4" spans="2:3" ht="12.75">
      <c r="B4" s="195"/>
      <c r="C4" s="195"/>
    </row>
    <row r="5" spans="2:8" ht="12.75" customHeight="1">
      <c r="B5" s="511" t="s">
        <v>841</v>
      </c>
      <c r="C5" s="511"/>
      <c r="E5" s="199"/>
      <c r="H5" s="245"/>
    </row>
    <row r="6" spans="2:8" ht="14.25" customHeight="1">
      <c r="B6" s="518" t="s">
        <v>842</v>
      </c>
      <c r="C6" s="518"/>
      <c r="D6" s="247"/>
      <c r="E6" s="301"/>
      <c r="H6" s="248"/>
    </row>
    <row r="7" spans="2:8" ht="12.75">
      <c r="B7" s="200" t="s">
        <v>9</v>
      </c>
      <c r="C7" s="302">
        <v>101</v>
      </c>
      <c r="H7" s="248"/>
    </row>
    <row r="8" spans="2:8" ht="12.75">
      <c r="B8" s="206" t="s">
        <v>775</v>
      </c>
      <c r="C8" s="303">
        <v>44</v>
      </c>
      <c r="H8" s="248"/>
    </row>
    <row r="9" spans="2:8" ht="12.75">
      <c r="B9" s="206" t="s">
        <v>843</v>
      </c>
      <c r="C9" s="303">
        <v>189</v>
      </c>
      <c r="H9" s="248"/>
    </row>
    <row r="10" spans="2:8" ht="12.75">
      <c r="B10" s="206" t="s">
        <v>844</v>
      </c>
      <c r="C10" s="303">
        <v>120</v>
      </c>
      <c r="H10" s="248"/>
    </row>
    <row r="11" spans="2:8" ht="12.75">
      <c r="B11" s="206" t="s">
        <v>777</v>
      </c>
      <c r="C11" s="303"/>
      <c r="H11" s="248"/>
    </row>
    <row r="12" spans="2:8" ht="12.75">
      <c r="B12" s="206" t="s">
        <v>778</v>
      </c>
      <c r="C12" s="303"/>
      <c r="H12" s="248"/>
    </row>
    <row r="13" spans="2:8" ht="12.75">
      <c r="B13" s="206" t="s">
        <v>845</v>
      </c>
      <c r="C13" s="303"/>
      <c r="H13" s="248"/>
    </row>
    <row r="14" spans="2:8" ht="12.75">
      <c r="B14" s="129" t="s">
        <v>846</v>
      </c>
      <c r="C14" s="304"/>
      <c r="D14" s="247"/>
      <c r="H14" s="248"/>
    </row>
    <row r="15" ht="13.5" customHeight="1">
      <c r="C15" s="305"/>
    </row>
    <row r="16" ht="13.5" customHeight="1">
      <c r="C16" s="59"/>
    </row>
    <row r="17" spans="2:8" ht="12.75" customHeight="1">
      <c r="B17" s="511" t="s">
        <v>847</v>
      </c>
      <c r="C17" s="511"/>
      <c r="E17" s="199"/>
      <c r="H17" s="245"/>
    </row>
    <row r="18" spans="2:8" ht="12.75">
      <c r="B18" s="200" t="s">
        <v>848</v>
      </c>
      <c r="C18" s="302">
        <v>150</v>
      </c>
      <c r="H18" s="248"/>
    </row>
    <row r="19" spans="2:8" ht="12.75">
      <c r="B19" s="206" t="s">
        <v>849</v>
      </c>
      <c r="C19" s="303">
        <v>55</v>
      </c>
      <c r="H19" s="248"/>
    </row>
    <row r="20" spans="2:8" ht="12.75">
      <c r="B20" s="206" t="s">
        <v>850</v>
      </c>
      <c r="C20" s="303">
        <v>14</v>
      </c>
      <c r="H20" s="248"/>
    </row>
    <row r="21" spans="2:8" ht="12.75">
      <c r="B21" s="129" t="s">
        <v>851</v>
      </c>
      <c r="C21" s="252">
        <v>77</v>
      </c>
      <c r="D21" s="247"/>
      <c r="H21" s="248"/>
    </row>
    <row r="22" ht="13.5" customHeight="1">
      <c r="C22" s="59"/>
    </row>
    <row r="24" spans="2:8" ht="12.75" customHeight="1">
      <c r="B24" s="513" t="s">
        <v>852</v>
      </c>
      <c r="C24" s="513"/>
      <c r="D24" s="513"/>
      <c r="E24" s="513"/>
      <c r="F24" s="513"/>
      <c r="H24" s="245"/>
    </row>
    <row r="25" spans="1:8" ht="12.75" customHeight="1">
      <c r="A25" s="235"/>
      <c r="B25" s="514" t="s">
        <v>699</v>
      </c>
      <c r="C25" s="514"/>
      <c r="D25" s="514"/>
      <c r="E25" s="514"/>
      <c r="F25" s="514"/>
      <c r="G25" s="247"/>
      <c r="H25" s="248"/>
    </row>
    <row r="26" spans="1:8" s="307" customFormat="1" ht="12.75" customHeight="1">
      <c r="A26" s="306"/>
      <c r="B26" s="519"/>
      <c r="C26" s="519"/>
      <c r="D26" s="519"/>
      <c r="E26" s="516" t="s">
        <v>37</v>
      </c>
      <c r="F26" s="516"/>
      <c r="H26" s="308"/>
    </row>
    <row r="27" spans="1:8" s="307" customFormat="1" ht="25.5">
      <c r="A27" s="306"/>
      <c r="B27" s="309"/>
      <c r="C27" s="254" t="s">
        <v>788</v>
      </c>
      <c r="D27" s="254" t="s">
        <v>789</v>
      </c>
      <c r="E27" s="254" t="s">
        <v>790</v>
      </c>
      <c r="F27" s="255" t="s">
        <v>791</v>
      </c>
      <c r="H27" s="308"/>
    </row>
    <row r="28" spans="1:8" ht="12.75">
      <c r="A28" s="235"/>
      <c r="B28" s="256" t="s">
        <v>792</v>
      </c>
      <c r="C28" s="258">
        <v>1</v>
      </c>
      <c r="D28" s="257"/>
      <c r="E28" s="258"/>
      <c r="F28" s="204"/>
      <c r="H28" s="248"/>
    </row>
    <row r="29" spans="1:8" ht="12.75">
      <c r="A29" s="235"/>
      <c r="B29" s="259" t="s">
        <v>793</v>
      </c>
      <c r="C29" s="258"/>
      <c r="D29" s="258"/>
      <c r="E29" s="258"/>
      <c r="F29" s="204"/>
      <c r="H29" s="248"/>
    </row>
    <row r="30" spans="1:8" ht="12.75">
      <c r="A30" s="235"/>
      <c r="B30" s="259" t="s">
        <v>794</v>
      </c>
      <c r="C30" s="258"/>
      <c r="D30" s="258"/>
      <c r="E30" s="258"/>
      <c r="F30" s="204"/>
      <c r="H30" s="248"/>
    </row>
    <row r="31" spans="1:8" ht="12.75">
      <c r="A31" s="235"/>
      <c r="B31" s="259" t="s">
        <v>795</v>
      </c>
      <c r="C31" s="258"/>
      <c r="D31" s="258"/>
      <c r="E31" s="258"/>
      <c r="F31" s="204"/>
      <c r="H31" s="248"/>
    </row>
    <row r="32" spans="1:8" ht="12.75">
      <c r="A32" s="235"/>
      <c r="B32" s="259" t="s">
        <v>689</v>
      </c>
      <c r="C32" s="258">
        <v>3</v>
      </c>
      <c r="D32" s="258">
        <v>1</v>
      </c>
      <c r="E32" s="258"/>
      <c r="F32" s="204"/>
      <c r="H32" s="248"/>
    </row>
    <row r="33" spans="1:8" ht="12.75">
      <c r="A33" s="235"/>
      <c r="B33" s="259" t="s">
        <v>853</v>
      </c>
      <c r="C33" s="258">
        <v>170</v>
      </c>
      <c r="D33" s="258">
        <v>68</v>
      </c>
      <c r="E33" s="258">
        <v>20</v>
      </c>
      <c r="F33" s="204">
        <v>7</v>
      </c>
      <c r="H33" s="248"/>
    </row>
    <row r="34" spans="1:8" ht="12.75" customHeight="1">
      <c r="A34" s="235"/>
      <c r="B34" s="259" t="s">
        <v>854</v>
      </c>
      <c r="C34" s="258">
        <v>12</v>
      </c>
      <c r="D34" s="258">
        <v>9</v>
      </c>
      <c r="E34" s="258">
        <v>2</v>
      </c>
      <c r="F34" s="204">
        <v>1</v>
      </c>
      <c r="H34" s="248"/>
    </row>
    <row r="35" spans="1:8" ht="12.75" customHeight="1">
      <c r="A35" s="235"/>
      <c r="B35" s="259" t="s">
        <v>798</v>
      </c>
      <c r="C35" s="258"/>
      <c r="D35" s="258"/>
      <c r="E35" s="258"/>
      <c r="F35" s="204"/>
      <c r="H35" s="248"/>
    </row>
    <row r="36" spans="1:8" ht="12.75">
      <c r="A36" s="235"/>
      <c r="B36" s="259" t="s">
        <v>855</v>
      </c>
      <c r="C36" s="258"/>
      <c r="D36" s="258"/>
      <c r="E36" s="258"/>
      <c r="F36" s="204"/>
      <c r="H36" s="248"/>
    </row>
    <row r="37" spans="1:8" ht="12.75">
      <c r="A37" s="235"/>
      <c r="B37" s="259" t="s">
        <v>856</v>
      </c>
      <c r="C37" s="258">
        <v>47</v>
      </c>
      <c r="D37" s="258">
        <v>39</v>
      </c>
      <c r="E37" s="258">
        <v>14</v>
      </c>
      <c r="F37" s="204">
        <v>5</v>
      </c>
      <c r="H37" s="248"/>
    </row>
    <row r="38" spans="1:8" ht="12.75">
      <c r="A38" s="235"/>
      <c r="B38" s="259" t="s">
        <v>857</v>
      </c>
      <c r="C38" s="258"/>
      <c r="D38" s="258"/>
      <c r="E38" s="258"/>
      <c r="F38" s="204"/>
      <c r="H38" s="248"/>
    </row>
    <row r="39" spans="1:8" ht="12.75">
      <c r="A39" s="235"/>
      <c r="B39" s="259" t="s">
        <v>802</v>
      </c>
      <c r="C39" s="258">
        <v>5</v>
      </c>
      <c r="D39" s="258">
        <v>2</v>
      </c>
      <c r="E39" s="258"/>
      <c r="F39" s="204"/>
      <c r="H39" s="248"/>
    </row>
    <row r="40" spans="1:8" ht="12.75">
      <c r="A40" s="235"/>
      <c r="B40" s="259" t="s">
        <v>386</v>
      </c>
      <c r="C40" s="258"/>
      <c r="D40" s="258"/>
      <c r="E40" s="258"/>
      <c r="F40" s="204"/>
      <c r="H40" s="248"/>
    </row>
    <row r="41" spans="1:8" ht="12.75">
      <c r="A41" s="235"/>
      <c r="B41" s="259" t="s">
        <v>803</v>
      </c>
      <c r="C41" s="258"/>
      <c r="D41" s="258"/>
      <c r="E41" s="258"/>
      <c r="F41" s="204"/>
      <c r="H41" s="248"/>
    </row>
    <row r="42" spans="1:8" ht="12.75">
      <c r="A42" s="235"/>
      <c r="B42" s="259" t="s">
        <v>804</v>
      </c>
      <c r="C42" s="258"/>
      <c r="D42" s="258"/>
      <c r="E42" s="258"/>
      <c r="F42" s="204"/>
      <c r="H42" s="248"/>
    </row>
    <row r="43" spans="1:8" ht="12.75">
      <c r="A43" s="235"/>
      <c r="B43" s="259" t="s">
        <v>805</v>
      </c>
      <c r="C43" s="258"/>
      <c r="D43" s="258"/>
      <c r="E43" s="258"/>
      <c r="F43" s="204"/>
      <c r="H43" s="248"/>
    </row>
    <row r="44" spans="1:8" ht="12.75">
      <c r="A44" s="235"/>
      <c r="B44" s="259" t="s">
        <v>858</v>
      </c>
      <c r="C44" s="258">
        <v>35</v>
      </c>
      <c r="D44" s="258">
        <v>17</v>
      </c>
      <c r="E44" s="258">
        <v>9</v>
      </c>
      <c r="F44" s="204">
        <v>1</v>
      </c>
      <c r="H44" s="248"/>
    </row>
    <row r="45" spans="1:8" ht="12.75">
      <c r="A45" s="235"/>
      <c r="B45" s="259" t="s">
        <v>859</v>
      </c>
      <c r="C45" s="258">
        <v>4</v>
      </c>
      <c r="D45" s="258">
        <v>5</v>
      </c>
      <c r="E45" s="258">
        <v>3</v>
      </c>
      <c r="F45" s="204"/>
      <c r="H45" s="248"/>
    </row>
    <row r="46" spans="1:8" ht="12.75">
      <c r="A46" s="235"/>
      <c r="B46" s="260" t="s">
        <v>807</v>
      </c>
      <c r="C46" s="261">
        <v>18</v>
      </c>
      <c r="D46" s="262">
        <v>9</v>
      </c>
      <c r="E46" s="262">
        <v>7</v>
      </c>
      <c r="F46" s="277"/>
      <c r="H46" s="248"/>
    </row>
    <row r="47" spans="1:8" ht="17.25" customHeight="1">
      <c r="A47" s="235"/>
      <c r="B47" s="263" t="s">
        <v>808</v>
      </c>
      <c r="C47" s="264">
        <f>SUM(C28:C46)</f>
        <v>295</v>
      </c>
      <c r="D47" s="264">
        <f>SUM(D28:D46)</f>
        <v>150</v>
      </c>
      <c r="E47" s="264">
        <f>SUM(E28:E46)</f>
        <v>55</v>
      </c>
      <c r="F47" s="265">
        <f>SUM(F28:F46)</f>
        <v>14</v>
      </c>
      <c r="H47" s="248"/>
    </row>
    <row r="48" spans="1:8" ht="17.25" customHeight="1">
      <c r="A48" s="235"/>
      <c r="B48" s="266" t="s">
        <v>710</v>
      </c>
      <c r="C48" s="267"/>
      <c r="D48" s="267"/>
      <c r="E48" s="267"/>
      <c r="F48" s="268"/>
      <c r="H48" s="248"/>
    </row>
    <row r="49" spans="1:8" ht="12.75">
      <c r="A49" s="235"/>
      <c r="B49" s="269" t="s">
        <v>809</v>
      </c>
      <c r="C49" s="236"/>
      <c r="D49" s="270"/>
      <c r="E49" s="271"/>
      <c r="F49" s="272"/>
      <c r="H49" s="248"/>
    </row>
    <row r="50" spans="1:8" ht="12.75">
      <c r="A50" s="235"/>
      <c r="B50" s="259" t="s">
        <v>810</v>
      </c>
      <c r="C50" s="273"/>
      <c r="D50" s="274"/>
      <c r="E50" s="275"/>
      <c r="F50" s="276"/>
      <c r="H50" s="248"/>
    </row>
    <row r="51" spans="1:8" ht="12.75">
      <c r="A51" s="235"/>
      <c r="B51" s="260" t="s">
        <v>177</v>
      </c>
      <c r="C51" s="252">
        <v>2</v>
      </c>
      <c r="D51" s="274"/>
      <c r="E51" s="261">
        <v>1</v>
      </c>
      <c r="F51" s="277"/>
      <c r="H51" s="248"/>
    </row>
    <row r="52" spans="1:8" ht="17.25" customHeight="1">
      <c r="A52" s="235"/>
      <c r="B52" s="263" t="s">
        <v>811</v>
      </c>
      <c r="C52" s="264">
        <f>SUM(C49:C51)</f>
        <v>2</v>
      </c>
      <c r="D52" s="274"/>
      <c r="E52" s="278">
        <f>SUM(E49:E51)</f>
        <v>1</v>
      </c>
      <c r="F52" s="265">
        <f>SUM(F49:F51)</f>
        <v>0</v>
      </c>
      <c r="H52" s="248"/>
    </row>
    <row r="53" spans="1:8" ht="12.75" customHeight="1">
      <c r="A53" s="235"/>
      <c r="B53" s="520" t="s">
        <v>712</v>
      </c>
      <c r="C53" s="520"/>
      <c r="D53" s="520"/>
      <c r="E53" s="520"/>
      <c r="F53" s="520"/>
      <c r="H53" s="248"/>
    </row>
    <row r="54" spans="1:8" ht="12.75">
      <c r="A54" s="235"/>
      <c r="B54" s="311" t="s">
        <v>812</v>
      </c>
      <c r="C54" s="276">
        <v>8</v>
      </c>
      <c r="D54" s="312"/>
      <c r="E54" s="313">
        <v>3</v>
      </c>
      <c r="F54" s="314"/>
      <c r="H54" s="25"/>
    </row>
    <row r="55" spans="1:8" ht="17.25" customHeight="1">
      <c r="A55" s="235"/>
      <c r="B55" s="263" t="s">
        <v>860</v>
      </c>
      <c r="C55" s="282">
        <f>SUM(C54:C54)</f>
        <v>8</v>
      </c>
      <c r="D55" s="315"/>
      <c r="E55" s="284">
        <f>SUM(E54:E54)</f>
        <v>3</v>
      </c>
      <c r="F55" s="282">
        <f>SUM(F54:F54)</f>
        <v>0</v>
      </c>
      <c r="H55" s="25"/>
    </row>
    <row r="56" spans="4:5" ht="12.75">
      <c r="D56" s="59"/>
      <c r="E56" s="59"/>
    </row>
    <row r="58" spans="2:8" ht="12.75" customHeight="1">
      <c r="B58" s="511" t="s">
        <v>861</v>
      </c>
      <c r="C58" s="511"/>
      <c r="H58" s="245"/>
    </row>
    <row r="59" spans="2:8" ht="12.75">
      <c r="B59" s="128" t="s">
        <v>862</v>
      </c>
      <c r="C59" s="285"/>
      <c r="H59" s="248"/>
    </row>
    <row r="60" spans="2:8" ht="12.75">
      <c r="B60" s="251" t="s">
        <v>863</v>
      </c>
      <c r="C60" s="285">
        <v>1</v>
      </c>
      <c r="H60" s="248"/>
    </row>
    <row r="61" spans="1:8" ht="17.25" customHeight="1">
      <c r="A61" s="235"/>
      <c r="B61" s="310" t="s">
        <v>98</v>
      </c>
      <c r="C61" s="282">
        <f>SUM(C59:C60)</f>
        <v>1</v>
      </c>
      <c r="D61" s="316"/>
      <c r="H61" s="25"/>
    </row>
    <row r="64" spans="2:8" ht="12.75" customHeight="1">
      <c r="B64" s="511" t="s">
        <v>864</v>
      </c>
      <c r="C64" s="511"/>
      <c r="H64" s="245"/>
    </row>
    <row r="65" spans="2:8" ht="12.75">
      <c r="B65" s="128" t="s">
        <v>815</v>
      </c>
      <c r="C65" s="285">
        <v>98</v>
      </c>
      <c r="H65" s="248"/>
    </row>
    <row r="66" spans="2:8" ht="12.75">
      <c r="B66" s="128" t="s">
        <v>816</v>
      </c>
      <c r="C66" s="285">
        <v>20</v>
      </c>
      <c r="H66" s="248"/>
    </row>
    <row r="67" spans="2:8" ht="12.75">
      <c r="B67" s="128" t="s">
        <v>817</v>
      </c>
      <c r="C67" s="285">
        <v>103</v>
      </c>
      <c r="H67" s="248"/>
    </row>
    <row r="68" spans="2:8" ht="12.75">
      <c r="B68" s="128" t="s">
        <v>818</v>
      </c>
      <c r="C68" s="250">
        <v>74</v>
      </c>
      <c r="H68" s="248"/>
    </row>
    <row r="69" spans="2:8" ht="12.75">
      <c r="B69" s="128" t="s">
        <v>865</v>
      </c>
      <c r="C69" s="250"/>
      <c r="H69" s="248"/>
    </row>
    <row r="70" spans="2:8" ht="12.75">
      <c r="B70" s="310" t="s">
        <v>98</v>
      </c>
      <c r="C70" s="282">
        <f>SUM(C65:C69)</f>
        <v>295</v>
      </c>
      <c r="H70" s="248"/>
    </row>
    <row r="73" spans="2:8" ht="12.75" customHeight="1">
      <c r="B73" s="511" t="s">
        <v>866</v>
      </c>
      <c r="C73" s="511"/>
      <c r="H73" s="245"/>
    </row>
    <row r="74" spans="2:8" ht="12.75">
      <c r="B74" s="287" t="s">
        <v>867</v>
      </c>
      <c r="C74" s="236">
        <v>26</v>
      </c>
      <c r="H74" s="248"/>
    </row>
    <row r="75" spans="2:8" ht="12.75">
      <c r="B75" s="129" t="s">
        <v>868</v>
      </c>
      <c r="C75" s="252"/>
      <c r="H75" s="248"/>
    </row>
    <row r="76" spans="2:8" ht="12.75">
      <c r="B76" s="310" t="s">
        <v>98</v>
      </c>
      <c r="C76" s="317">
        <f>SUM(C74:C75)</f>
        <v>26</v>
      </c>
      <c r="H76" s="248"/>
    </row>
    <row r="79" spans="2:8" ht="12.75" customHeight="1">
      <c r="B79" s="511" t="s">
        <v>869</v>
      </c>
      <c r="C79" s="511"/>
      <c r="H79" s="245"/>
    </row>
    <row r="80" spans="2:8" ht="12.75" customHeight="1">
      <c r="B80" s="128" t="s">
        <v>870</v>
      </c>
      <c r="C80" s="273">
        <v>6</v>
      </c>
      <c r="H80" s="245"/>
    </row>
    <row r="81" spans="2:8" ht="12.75">
      <c r="B81" s="128" t="s">
        <v>871</v>
      </c>
      <c r="C81" s="273">
        <v>8</v>
      </c>
      <c r="H81" s="248"/>
    </row>
    <row r="82" spans="2:8" ht="12.75" customHeight="1">
      <c r="B82" s="128" t="s">
        <v>872</v>
      </c>
      <c r="C82" s="273">
        <v>149</v>
      </c>
      <c r="H82" s="248"/>
    </row>
    <row r="83" spans="2:8" ht="12.75">
      <c r="B83" s="128" t="s">
        <v>830</v>
      </c>
      <c r="C83" s="273">
        <v>14</v>
      </c>
      <c r="D83" s="289"/>
      <c r="E83" s="290"/>
      <c r="H83" s="248"/>
    </row>
    <row r="84" spans="2:8" ht="12.75">
      <c r="B84" s="206" t="s">
        <v>831</v>
      </c>
      <c r="C84" s="286">
        <v>81</v>
      </c>
      <c r="H84" s="248"/>
    </row>
    <row r="85" spans="2:8" ht="12.75">
      <c r="B85" s="128" t="s">
        <v>832</v>
      </c>
      <c r="C85" s="273">
        <v>54</v>
      </c>
      <c r="H85" s="248"/>
    </row>
    <row r="86" spans="2:8" ht="12.75">
      <c r="B86" s="251" t="s">
        <v>873</v>
      </c>
      <c r="C86" s="250"/>
      <c r="H86" s="248"/>
    </row>
    <row r="87" spans="2:3" ht="12.75">
      <c r="B87" s="305"/>
      <c r="C87" s="305"/>
    </row>
    <row r="88" spans="2:3" ht="12.75">
      <c r="B88" s="59"/>
      <c r="C88" s="59"/>
    </row>
    <row r="89" spans="2:8" ht="12.75" customHeight="1">
      <c r="B89" s="511" t="s">
        <v>874</v>
      </c>
      <c r="C89" s="511"/>
      <c r="H89" s="245"/>
    </row>
    <row r="90" spans="2:8" ht="12.75">
      <c r="B90" s="128" t="s">
        <v>875</v>
      </c>
      <c r="C90" s="236"/>
      <c r="H90" s="248"/>
    </row>
    <row r="91" spans="2:8" ht="12.75">
      <c r="B91" s="128" t="s">
        <v>876</v>
      </c>
      <c r="C91" s="286"/>
      <c r="H91" s="248"/>
    </row>
    <row r="92" spans="2:8" ht="12.75">
      <c r="B92" s="129" t="s">
        <v>877</v>
      </c>
      <c r="C92" s="252"/>
      <c r="H92" s="248"/>
    </row>
    <row r="93" spans="2:3" ht="12.75">
      <c r="B93" s="59"/>
      <c r="C93" s="59"/>
    </row>
    <row r="95" spans="2:8" ht="12.75" customHeight="1">
      <c r="B95" s="511" t="s">
        <v>878</v>
      </c>
      <c r="C95" s="511"/>
      <c r="H95" s="245"/>
    </row>
    <row r="96" spans="2:8" ht="12.75" customHeight="1">
      <c r="B96" s="512" t="s">
        <v>879</v>
      </c>
      <c r="C96" s="512"/>
      <c r="H96" s="248"/>
    </row>
    <row r="97" spans="2:8" ht="12.75">
      <c r="B97" s="206" t="s">
        <v>880</v>
      </c>
      <c r="C97" s="285">
        <v>9</v>
      </c>
      <c r="H97" s="248"/>
    </row>
    <row r="98" spans="2:8" ht="12.75">
      <c r="B98" s="251" t="s">
        <v>190</v>
      </c>
      <c r="C98" s="252">
        <v>4</v>
      </c>
      <c r="H98" s="248"/>
    </row>
    <row r="99" spans="2:8" ht="12.75">
      <c r="B99" s="287" t="s">
        <v>881</v>
      </c>
      <c r="C99" s="223">
        <v>32</v>
      </c>
      <c r="H99" s="248"/>
    </row>
    <row r="100" spans="2:8" ht="12.75">
      <c r="B100" s="246" t="s">
        <v>882</v>
      </c>
      <c r="C100" s="223">
        <v>4</v>
      </c>
      <c r="H100" s="248"/>
    </row>
    <row r="101" spans="2:8" s="11" customFormat="1" ht="12.75">
      <c r="B101" s="463" t="s">
        <v>883</v>
      </c>
      <c r="C101" s="464"/>
      <c r="H101" s="465"/>
    </row>
    <row r="102" ht="12.75">
      <c r="C102" s="305"/>
    </row>
  </sheetData>
  <sheetProtection selectLockedCells="1" selectUnlockedCells="1"/>
  <mergeCells count="15">
    <mergeCell ref="B95:C95"/>
    <mergeCell ref="B96:C96"/>
    <mergeCell ref="B53:F53"/>
    <mergeCell ref="B58:C58"/>
    <mergeCell ref="B64:C64"/>
    <mergeCell ref="B73:C73"/>
    <mergeCell ref="B79:C79"/>
    <mergeCell ref="B89:C89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91" customWidth="1"/>
    <col min="2" max="2" width="27.57421875" style="291" customWidth="1"/>
    <col min="3" max="16384" width="11.421875" style="291" customWidth="1"/>
  </cols>
  <sheetData>
    <row r="3" spans="2:4" ht="51">
      <c r="B3" s="292"/>
      <c r="C3" s="293" t="s">
        <v>788</v>
      </c>
      <c r="D3" s="293" t="s">
        <v>336</v>
      </c>
    </row>
    <row r="4" spans="2:4" ht="12.75" customHeight="1">
      <c r="B4" s="294" t="s">
        <v>834</v>
      </c>
      <c r="C4" s="295">
        <f>SUM(DatosViolenciaGénero!C28:C34)</f>
        <v>186</v>
      </c>
      <c r="D4" s="295">
        <f>SUM(DatosViolenciaGénero!D28:D34)</f>
        <v>78</v>
      </c>
    </row>
    <row r="5" spans="2:4" ht="12.75">
      <c r="B5" s="294" t="s">
        <v>663</v>
      </c>
      <c r="C5" s="295">
        <f>SUM(DatosViolenciaGénero!C35:C38)</f>
        <v>47</v>
      </c>
      <c r="D5" s="295">
        <f>SUM(DatosViolenciaGénero!D35:D38)</f>
        <v>39</v>
      </c>
    </row>
    <row r="6" spans="2:4" ht="12.75" customHeight="1">
      <c r="B6" s="294" t="s">
        <v>835</v>
      </c>
      <c r="C6" s="295">
        <f>DatosViolenciaGénero!C39</f>
        <v>5</v>
      </c>
      <c r="D6" s="295">
        <f>DatosViolenciaGénero!D39</f>
        <v>2</v>
      </c>
    </row>
    <row r="7" spans="2:4" ht="12.75" customHeight="1">
      <c r="B7" s="294" t="s">
        <v>836</v>
      </c>
      <c r="C7" s="295">
        <f>SUM(DatosViolenciaGénero!C40:C42)</f>
        <v>0</v>
      </c>
      <c r="D7" s="295">
        <f>SUM(DatosViolenciaGénero!D40:D42)</f>
        <v>0</v>
      </c>
    </row>
    <row r="8" spans="2:4" ht="12.75" customHeight="1">
      <c r="B8" s="294" t="s">
        <v>837</v>
      </c>
      <c r="C8" s="295">
        <f>DatosViolenciaGénero!C43</f>
        <v>0</v>
      </c>
      <c r="D8" s="295">
        <f>DatosViolenciaGénero!D43</f>
        <v>0</v>
      </c>
    </row>
    <row r="9" spans="2:4" ht="12.75" customHeight="1">
      <c r="B9" s="294" t="s">
        <v>838</v>
      </c>
      <c r="C9" s="295">
        <f>SUM(DatosViolenciaGénero!C44:C46)</f>
        <v>57</v>
      </c>
      <c r="D9" s="295">
        <f>SUM(DatosViolenciaGénero!D44:D46)</f>
        <v>31</v>
      </c>
    </row>
    <row r="10" spans="2:4" ht="12.75">
      <c r="B10" s="294" t="s">
        <v>43</v>
      </c>
      <c r="C10" s="295">
        <f>DatosViolenciaGénero!C55</f>
        <v>8</v>
      </c>
      <c r="D10" s="295"/>
    </row>
    <row r="14" spans="2:3" ht="12.75" customHeight="1">
      <c r="B14" s="517" t="s">
        <v>825</v>
      </c>
      <c r="C14" s="517"/>
    </row>
    <row r="15" spans="2:3" ht="12.75">
      <c r="B15" s="296" t="s">
        <v>839</v>
      </c>
      <c r="C15" s="297">
        <f>DatosViolenciaGénero!C81</f>
        <v>8</v>
      </c>
    </row>
    <row r="16" spans="2:3" ht="12.75">
      <c r="B16" s="298" t="s">
        <v>840</v>
      </c>
      <c r="C16" s="299">
        <f>DatosViolenciaGénero!C82</f>
        <v>149</v>
      </c>
    </row>
  </sheetData>
  <sheetProtection selectLockedCells="1" selectUnlockedCells="1"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B1:E31"/>
  <sheetViews>
    <sheetView showGridLines="0" showRowColHeaders="0" zoomScalePageLayoutView="0" workbookViewId="0" topLeftCell="A1">
      <selection activeCell="E1" sqref="E1:G8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884</v>
      </c>
    </row>
    <row r="4" spans="2:3" ht="12.75">
      <c r="B4" s="195"/>
      <c r="C4" s="195"/>
    </row>
    <row r="5" spans="2:5" ht="12.75" customHeight="1">
      <c r="B5" s="511" t="s">
        <v>698</v>
      </c>
      <c r="C5" s="511"/>
      <c r="E5" s="245"/>
    </row>
    <row r="6" spans="2:5" ht="12.75">
      <c r="B6" s="200" t="s">
        <v>885</v>
      </c>
      <c r="C6" s="302">
        <v>1</v>
      </c>
      <c r="E6" s="318"/>
    </row>
    <row r="7" spans="2:5" ht="12.75">
      <c r="B7" s="128" t="s">
        <v>886</v>
      </c>
      <c r="C7" s="273">
        <v>523</v>
      </c>
      <c r="E7" s="318"/>
    </row>
    <row r="8" spans="2:5" ht="12.75">
      <c r="B8" s="128" t="s">
        <v>887</v>
      </c>
      <c r="C8" s="273"/>
      <c r="E8" s="318"/>
    </row>
    <row r="9" spans="2:5" ht="12.75">
      <c r="B9" s="128" t="s">
        <v>888</v>
      </c>
      <c r="C9" s="273"/>
      <c r="E9" s="318"/>
    </row>
    <row r="10" spans="2:5" ht="12.75">
      <c r="B10" s="128" t="s">
        <v>889</v>
      </c>
      <c r="C10" s="273"/>
      <c r="E10" s="318"/>
    </row>
    <row r="11" spans="2:5" ht="12.75">
      <c r="B11" s="128" t="s">
        <v>890</v>
      </c>
      <c r="C11" s="273"/>
      <c r="E11" s="318"/>
    </row>
    <row r="12" spans="2:3" ht="12.75">
      <c r="B12" s="128" t="s">
        <v>891</v>
      </c>
      <c r="C12" s="319"/>
    </row>
    <row r="13" spans="2:3" ht="12.75">
      <c r="B13" s="129" t="s">
        <v>892</v>
      </c>
      <c r="C13" s="320"/>
    </row>
    <row r="15" spans="2:5" ht="12.75" customHeight="1">
      <c r="B15" s="511" t="s">
        <v>893</v>
      </c>
      <c r="C15" s="511"/>
      <c r="E15" s="245"/>
    </row>
    <row r="16" spans="2:5" ht="12.75">
      <c r="B16" s="206" t="s">
        <v>894</v>
      </c>
      <c r="C16" s="285">
        <v>7</v>
      </c>
      <c r="E16" s="318"/>
    </row>
    <row r="17" spans="2:5" ht="12.75">
      <c r="B17" s="128" t="s">
        <v>895</v>
      </c>
      <c r="C17" s="286">
        <v>81</v>
      </c>
      <c r="E17" s="318"/>
    </row>
    <row r="18" spans="2:5" ht="12.75">
      <c r="B18" s="251" t="s">
        <v>896</v>
      </c>
      <c r="C18" s="250"/>
      <c r="E18" s="318"/>
    </row>
    <row r="19" spans="2:3" ht="12.75">
      <c r="B19" s="305"/>
      <c r="C19" s="305"/>
    </row>
    <row r="21" spans="2:5" ht="12.75" customHeight="1">
      <c r="B21" s="511" t="s">
        <v>897</v>
      </c>
      <c r="C21" s="511"/>
      <c r="E21" s="245"/>
    </row>
    <row r="22" spans="2:5" ht="12.75">
      <c r="B22" s="200" t="s">
        <v>898</v>
      </c>
      <c r="C22" s="229">
        <v>19</v>
      </c>
      <c r="E22" s="318"/>
    </row>
    <row r="23" spans="2:5" ht="12.75">
      <c r="B23" s="206" t="s">
        <v>899</v>
      </c>
      <c r="C23" s="204">
        <v>19</v>
      </c>
      <c r="E23" s="318"/>
    </row>
    <row r="24" spans="2:5" ht="12.75">
      <c r="B24" s="128" t="s">
        <v>900</v>
      </c>
      <c r="C24" s="313">
        <v>9</v>
      </c>
      <c r="D24" s="247"/>
      <c r="E24" s="318"/>
    </row>
    <row r="25" spans="2:5" ht="12.75">
      <c r="B25" s="129" t="s">
        <v>901</v>
      </c>
      <c r="C25" s="250"/>
      <c r="E25" s="318"/>
    </row>
    <row r="26" ht="12.75">
      <c r="C26" s="305"/>
    </row>
    <row r="28" spans="2:5" ht="12.75" customHeight="1">
      <c r="B28" s="511" t="s">
        <v>902</v>
      </c>
      <c r="C28" s="511"/>
      <c r="E28" s="245"/>
    </row>
    <row r="29" spans="2:5" ht="12.75">
      <c r="B29" s="206" t="s">
        <v>903</v>
      </c>
      <c r="C29" s="285">
        <v>10</v>
      </c>
      <c r="E29" s="248"/>
    </row>
    <row r="30" spans="2:5" ht="12.75">
      <c r="B30" s="206" t="s">
        <v>904</v>
      </c>
      <c r="C30" s="273">
        <v>3</v>
      </c>
      <c r="E30" s="248"/>
    </row>
    <row r="31" spans="2:5" ht="12.75">
      <c r="B31" s="129" t="s">
        <v>905</v>
      </c>
      <c r="C31" s="252">
        <v>1</v>
      </c>
      <c r="E31" s="25"/>
    </row>
  </sheetData>
  <sheetProtection selectLockedCells="1" selectUnlockedCells="1"/>
  <mergeCells count="4">
    <mergeCell ref="B5:C5"/>
    <mergeCell ref="B15:C15"/>
    <mergeCell ref="B21:C21"/>
    <mergeCell ref="B28:C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E1" sqref="E1:E65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906</v>
      </c>
    </row>
    <row r="4" spans="2:3" ht="12.75">
      <c r="B4" s="195"/>
      <c r="C4" s="195"/>
    </row>
    <row r="5" spans="2:5" ht="12.75" customHeight="1">
      <c r="B5" s="511" t="s">
        <v>907</v>
      </c>
      <c r="C5" s="511"/>
      <c r="E5" s="245"/>
    </row>
    <row r="6" spans="2:5" ht="12.75">
      <c r="B6" s="206" t="s">
        <v>908</v>
      </c>
      <c r="C6" s="321">
        <v>29</v>
      </c>
      <c r="E6" s="318"/>
    </row>
    <row r="7" spans="2:5" ht="12.75">
      <c r="B7" s="128" t="s">
        <v>909</v>
      </c>
      <c r="C7" s="313">
        <v>0</v>
      </c>
      <c r="D7" s="247"/>
      <c r="E7" s="318"/>
    </row>
    <row r="8" spans="2:5" ht="12.75">
      <c r="B8" s="128" t="s">
        <v>910</v>
      </c>
      <c r="C8" s="250">
        <v>0</v>
      </c>
      <c r="D8" s="59"/>
      <c r="E8" s="318"/>
    </row>
    <row r="9" spans="2:5" ht="12.75">
      <c r="B9" s="128" t="s">
        <v>911</v>
      </c>
      <c r="C9" s="250">
        <v>0</v>
      </c>
      <c r="E9" s="318"/>
    </row>
    <row r="10" spans="2:5" ht="12.75">
      <c r="B10" s="128" t="s">
        <v>912</v>
      </c>
      <c r="C10" s="250">
        <v>0</v>
      </c>
      <c r="E10" s="318"/>
    </row>
    <row r="11" spans="2:5" ht="12.75">
      <c r="B11" s="129" t="s">
        <v>913</v>
      </c>
      <c r="C11" s="252">
        <v>0</v>
      </c>
      <c r="E11" s="318"/>
    </row>
    <row r="14" spans="2:5" ht="12.75" customHeight="1">
      <c r="B14" s="511" t="s">
        <v>914</v>
      </c>
      <c r="C14" s="511"/>
      <c r="E14" s="245"/>
    </row>
    <row r="15" spans="2:5" ht="12.75">
      <c r="B15" s="206" t="s">
        <v>915</v>
      </c>
      <c r="C15" s="285">
        <v>50</v>
      </c>
      <c r="E15" s="318"/>
    </row>
    <row r="16" spans="2:5" ht="12.75">
      <c r="B16" s="128" t="s">
        <v>916</v>
      </c>
      <c r="C16" s="286">
        <v>6</v>
      </c>
      <c r="E16" s="318"/>
    </row>
    <row r="17" spans="2:5" ht="12.75">
      <c r="B17" s="129" t="s">
        <v>917</v>
      </c>
      <c r="C17" s="252">
        <v>0</v>
      </c>
      <c r="E17" s="318"/>
    </row>
    <row r="20" spans="2:5" ht="12.75" customHeight="1">
      <c r="B20" s="511" t="s">
        <v>918</v>
      </c>
      <c r="C20" s="511"/>
      <c r="E20" s="245"/>
    </row>
    <row r="21" spans="2:5" ht="12.75">
      <c r="B21" s="206" t="s">
        <v>919</v>
      </c>
      <c r="C21" s="285">
        <v>0</v>
      </c>
      <c r="E21" s="318"/>
    </row>
    <row r="22" spans="2:5" ht="12.75">
      <c r="B22" s="322" t="s">
        <v>920</v>
      </c>
      <c r="C22" s="286">
        <v>0</v>
      </c>
      <c r="E22" s="318"/>
    </row>
    <row r="23" spans="2:5" ht="12.75">
      <c r="B23" s="129" t="s">
        <v>921</v>
      </c>
      <c r="C23" s="252">
        <v>0</v>
      </c>
      <c r="E23" s="318"/>
    </row>
    <row r="26" spans="2:5" ht="12.75" customHeight="1">
      <c r="B26" s="511" t="s">
        <v>922</v>
      </c>
      <c r="C26" s="511"/>
      <c r="E26" s="245"/>
    </row>
    <row r="27" spans="2:5" ht="12.75">
      <c r="B27" s="206" t="s">
        <v>923</v>
      </c>
      <c r="C27" s="285">
        <v>0</v>
      </c>
      <c r="E27" s="318"/>
    </row>
    <row r="28" spans="2:5" ht="12.75">
      <c r="B28" s="128" t="s">
        <v>924</v>
      </c>
      <c r="C28" s="286">
        <v>0</v>
      </c>
      <c r="E28" s="318"/>
    </row>
    <row r="29" spans="2:5" ht="12.75">
      <c r="B29" s="128" t="s">
        <v>925</v>
      </c>
      <c r="C29" s="250">
        <v>0</v>
      </c>
      <c r="E29" s="318"/>
    </row>
    <row r="30" spans="2:5" ht="12.75">
      <c r="B30" s="128" t="s">
        <v>926</v>
      </c>
      <c r="C30" s="250">
        <v>0</v>
      </c>
      <c r="E30" s="318"/>
    </row>
    <row r="31" spans="2:5" ht="12.75">
      <c r="B31" s="129" t="s">
        <v>927</v>
      </c>
      <c r="C31" s="252">
        <v>0</v>
      </c>
      <c r="E31" s="318"/>
    </row>
    <row r="34" spans="2:5" ht="12.75" customHeight="1">
      <c r="B34" s="521" t="s">
        <v>928</v>
      </c>
      <c r="C34" s="521"/>
      <c r="E34" s="245"/>
    </row>
    <row r="35" spans="2:5" ht="12.75">
      <c r="B35" s="206" t="s">
        <v>929</v>
      </c>
      <c r="C35" s="285">
        <v>0</v>
      </c>
      <c r="E35" s="318"/>
    </row>
    <row r="36" spans="2:5" ht="12.75">
      <c r="B36" s="128" t="s">
        <v>930</v>
      </c>
      <c r="C36" s="286">
        <v>0</v>
      </c>
      <c r="E36" s="318"/>
    </row>
    <row r="37" spans="2:5" ht="12.75">
      <c r="B37" s="128" t="s">
        <v>931</v>
      </c>
      <c r="C37" s="250">
        <v>2</v>
      </c>
      <c r="E37" s="318"/>
    </row>
    <row r="38" spans="2:5" ht="12.75">
      <c r="B38" s="128" t="s">
        <v>848</v>
      </c>
      <c r="C38" s="250">
        <v>0</v>
      </c>
      <c r="E38" s="318"/>
    </row>
    <row r="39" spans="2:5" ht="12.75">
      <c r="B39" s="251" t="s">
        <v>932</v>
      </c>
      <c r="C39" s="250">
        <v>0</v>
      </c>
      <c r="E39" s="318"/>
    </row>
    <row r="40" spans="2:5" ht="12.75">
      <c r="B40" s="129" t="s">
        <v>933</v>
      </c>
      <c r="C40" s="252">
        <v>0</v>
      </c>
      <c r="E40" s="318"/>
    </row>
    <row r="43" spans="2:5" ht="12.75" customHeight="1">
      <c r="B43" s="511" t="s">
        <v>934</v>
      </c>
      <c r="C43" s="511"/>
      <c r="E43" s="245"/>
    </row>
    <row r="44" spans="2:5" ht="12.75">
      <c r="B44" s="206" t="s">
        <v>929</v>
      </c>
      <c r="C44" s="285">
        <v>0</v>
      </c>
      <c r="E44" s="318"/>
    </row>
    <row r="45" spans="2:5" ht="12.75">
      <c r="B45" s="128" t="s">
        <v>930</v>
      </c>
      <c r="C45" s="286">
        <v>0</v>
      </c>
      <c r="E45" s="318"/>
    </row>
    <row r="46" spans="2:5" ht="12.75">
      <c r="B46" s="128" t="s">
        <v>931</v>
      </c>
      <c r="C46" s="250">
        <v>0</v>
      </c>
      <c r="E46" s="318"/>
    </row>
    <row r="47" spans="2:5" ht="12.75">
      <c r="B47" s="128" t="s">
        <v>848</v>
      </c>
      <c r="C47" s="250">
        <v>0</v>
      </c>
      <c r="E47" s="318"/>
    </row>
    <row r="48" spans="2:5" ht="12.75">
      <c r="B48" s="129" t="s">
        <v>932</v>
      </c>
      <c r="C48" s="252">
        <v>2</v>
      </c>
      <c r="E48" s="318"/>
    </row>
    <row r="51" spans="2:5" ht="12.75" customHeight="1">
      <c r="B51" s="511" t="s">
        <v>935</v>
      </c>
      <c r="C51" s="511"/>
      <c r="E51" s="245"/>
    </row>
    <row r="52" spans="2:5" ht="12.75">
      <c r="B52" s="206" t="s">
        <v>929</v>
      </c>
      <c r="C52" s="285">
        <v>0</v>
      </c>
      <c r="E52" s="318"/>
    </row>
    <row r="53" spans="2:5" ht="12.75">
      <c r="B53" s="128" t="s">
        <v>930</v>
      </c>
      <c r="C53" s="286">
        <v>0</v>
      </c>
      <c r="E53" s="318"/>
    </row>
    <row r="54" spans="2:5" ht="12.75">
      <c r="B54" s="128" t="s">
        <v>931</v>
      </c>
      <c r="C54" s="250">
        <v>1</v>
      </c>
      <c r="E54" s="318"/>
    </row>
    <row r="55" spans="2:5" ht="12.75">
      <c r="B55" s="128" t="s">
        <v>848</v>
      </c>
      <c r="C55" s="250">
        <v>0</v>
      </c>
      <c r="E55" s="318"/>
    </row>
    <row r="56" spans="2:5" ht="12.75">
      <c r="B56" s="129" t="s">
        <v>932</v>
      </c>
      <c r="C56" s="252">
        <v>1</v>
      </c>
      <c r="E56" s="318"/>
    </row>
    <row r="59" spans="2:5" ht="12.75" customHeight="1">
      <c r="B59" s="323" t="s">
        <v>936</v>
      </c>
      <c r="C59" s="324"/>
      <c r="E59" s="245"/>
    </row>
    <row r="60" spans="2:5" ht="12.75">
      <c r="B60" s="128" t="s">
        <v>929</v>
      </c>
      <c r="C60" s="250">
        <v>0</v>
      </c>
      <c r="E60" s="318"/>
    </row>
    <row r="61" spans="2:5" ht="12.75">
      <c r="B61" s="128" t="s">
        <v>930</v>
      </c>
      <c r="C61" s="250">
        <v>0</v>
      </c>
      <c r="E61" s="318"/>
    </row>
    <row r="62" spans="2:5" ht="12.75">
      <c r="B62" s="128" t="s">
        <v>931</v>
      </c>
      <c r="C62" s="250">
        <v>0</v>
      </c>
      <c r="E62" s="318"/>
    </row>
    <row r="63" spans="2:5" ht="12.75">
      <c r="B63" s="128" t="s">
        <v>848</v>
      </c>
      <c r="C63" s="250">
        <v>1</v>
      </c>
      <c r="E63" s="318"/>
    </row>
    <row r="64" spans="2:5" ht="12.75">
      <c r="B64" s="129" t="s">
        <v>932</v>
      </c>
      <c r="C64" s="252">
        <v>0</v>
      </c>
      <c r="E64" s="318"/>
    </row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N6" sqref="N6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937</v>
      </c>
    </row>
    <row r="3" s="142" customFormat="1" ht="6.75" customHeight="1"/>
    <row r="4" spans="2:14" s="147" customFormat="1" ht="51">
      <c r="B4" s="143"/>
      <c r="C4" s="325" t="s">
        <v>7</v>
      </c>
      <c r="D4" s="144" t="s">
        <v>334</v>
      </c>
      <c r="E4" s="144" t="s">
        <v>335</v>
      </c>
      <c r="F4" s="144" t="s">
        <v>336</v>
      </c>
      <c r="G4" s="144" t="s">
        <v>337</v>
      </c>
      <c r="H4" s="144" t="s">
        <v>55</v>
      </c>
      <c r="I4" s="144" t="s">
        <v>57</v>
      </c>
      <c r="J4" s="144" t="s">
        <v>58</v>
      </c>
      <c r="K4" s="144" t="s">
        <v>60</v>
      </c>
      <c r="L4" s="144" t="s">
        <v>338</v>
      </c>
      <c r="M4" s="144" t="s">
        <v>63</v>
      </c>
      <c r="N4" s="146" t="s">
        <v>37</v>
      </c>
    </row>
    <row r="5" spans="2:14" s="152" customFormat="1" ht="18" customHeight="1">
      <c r="B5" s="163" t="s">
        <v>511</v>
      </c>
      <c r="C5" s="164">
        <f aca="true" t="shared" si="0" ref="C5:N5">SUM(C6:C12)</f>
        <v>117</v>
      </c>
      <c r="D5" s="164">
        <f t="shared" si="0"/>
        <v>219</v>
      </c>
      <c r="E5" s="164">
        <f t="shared" si="0"/>
        <v>186</v>
      </c>
      <c r="F5" s="164">
        <f t="shared" si="0"/>
        <v>93</v>
      </c>
      <c r="G5" s="164">
        <f t="shared" si="0"/>
        <v>85</v>
      </c>
      <c r="H5" s="164">
        <f t="shared" si="0"/>
        <v>0</v>
      </c>
      <c r="I5" s="164">
        <f t="shared" si="0"/>
        <v>0</v>
      </c>
      <c r="J5" s="164">
        <f t="shared" si="0"/>
        <v>0</v>
      </c>
      <c r="K5" s="164">
        <f t="shared" si="0"/>
        <v>0</v>
      </c>
      <c r="L5" s="164">
        <f t="shared" si="0"/>
        <v>53</v>
      </c>
      <c r="M5" s="164">
        <f t="shared" si="0"/>
        <v>0</v>
      </c>
      <c r="N5" s="164">
        <f t="shared" si="0"/>
        <v>245</v>
      </c>
    </row>
    <row r="6" spans="2:14" s="142" customFormat="1" ht="12.75">
      <c r="B6" s="153" t="s">
        <v>938</v>
      </c>
      <c r="C6" s="155">
        <f>DatosDelitos!C177</f>
        <v>1</v>
      </c>
      <c r="D6" s="155">
        <f>DatosDelitos!F177</f>
        <v>2</v>
      </c>
      <c r="E6" s="155">
        <f>DatosDelitos!G177</f>
        <v>0</v>
      </c>
      <c r="F6" s="155">
        <f>DatosDelitos!H177</f>
        <v>3</v>
      </c>
      <c r="G6" s="155">
        <f>DatosDelitos!I177</f>
        <v>1</v>
      </c>
      <c r="H6" s="155">
        <f>DatosDelitos!J177</f>
        <v>0</v>
      </c>
      <c r="I6" s="155">
        <f>DatosDelitos!K177</f>
        <v>0</v>
      </c>
      <c r="J6" s="155">
        <f>DatosDelitos!L177</f>
        <v>0</v>
      </c>
      <c r="K6" s="155">
        <f>DatosDelitos!M177</f>
        <v>0</v>
      </c>
      <c r="L6" s="155">
        <f>DatosDelitos!N177</f>
        <v>1</v>
      </c>
      <c r="M6" s="155">
        <f>DatosDelitos!O177</f>
        <v>0</v>
      </c>
      <c r="N6" s="326">
        <f>DatosDelitos!P177</f>
        <v>1</v>
      </c>
    </row>
    <row r="7" spans="2:14" s="142" customFormat="1" ht="12.75">
      <c r="B7" s="153" t="s">
        <v>513</v>
      </c>
      <c r="C7" s="155">
        <f>DatosDelitos!C178</f>
        <v>69</v>
      </c>
      <c r="D7" s="155">
        <f>DatosDelitos!F178</f>
        <v>144</v>
      </c>
      <c r="E7" s="155">
        <f>DatosDelitos!G178</f>
        <v>123</v>
      </c>
      <c r="F7" s="155">
        <f>DatosDelitos!H178</f>
        <v>58</v>
      </c>
      <c r="G7" s="155">
        <f>DatosDelitos!I178</f>
        <v>56</v>
      </c>
      <c r="H7" s="155">
        <f>DatosDelitos!J178</f>
        <v>0</v>
      </c>
      <c r="I7" s="155">
        <f>DatosDelitos!K178</f>
        <v>0</v>
      </c>
      <c r="J7" s="155">
        <f>DatosDelitos!L178</f>
        <v>0</v>
      </c>
      <c r="K7" s="155">
        <f>DatosDelitos!M178</f>
        <v>0</v>
      </c>
      <c r="L7" s="155">
        <f>DatosDelitos!N178</f>
        <v>44</v>
      </c>
      <c r="M7" s="155">
        <f>DatosDelitos!O178</f>
        <v>0</v>
      </c>
      <c r="N7" s="326">
        <f>DatosDelitos!P178</f>
        <v>150</v>
      </c>
    </row>
    <row r="8" spans="2:14" s="142" customFormat="1" ht="12.75">
      <c r="B8" s="153" t="s">
        <v>514</v>
      </c>
      <c r="C8" s="155">
        <f>DatosDelitos!C179</f>
        <v>12</v>
      </c>
      <c r="D8" s="155">
        <f>DatosDelitos!F179</f>
        <v>2</v>
      </c>
      <c r="E8" s="155">
        <f>DatosDelitos!G179</f>
        <v>1</v>
      </c>
      <c r="F8" s="155">
        <f>DatosDelitos!H179</f>
        <v>5</v>
      </c>
      <c r="G8" s="155">
        <f>DatosDelitos!I179</f>
        <v>3</v>
      </c>
      <c r="H8" s="155">
        <f>DatosDelitos!J179</f>
        <v>0</v>
      </c>
      <c r="I8" s="155">
        <f>DatosDelitos!K179</f>
        <v>0</v>
      </c>
      <c r="J8" s="155">
        <f>DatosDelitos!L179</f>
        <v>0</v>
      </c>
      <c r="K8" s="155">
        <f>DatosDelitos!M179</f>
        <v>0</v>
      </c>
      <c r="L8" s="155">
        <f>DatosDelitos!N179</f>
        <v>0</v>
      </c>
      <c r="M8" s="155">
        <f>DatosDelitos!O179</f>
        <v>0</v>
      </c>
      <c r="N8" s="326">
        <f>DatosDelitos!P179</f>
        <v>1</v>
      </c>
    </row>
    <row r="9" spans="2:14" s="142" customFormat="1" ht="12.75">
      <c r="B9" s="159" t="s">
        <v>515</v>
      </c>
      <c r="C9" s="155">
        <f>DatosDelitos!C180</f>
        <v>0</v>
      </c>
      <c r="D9" s="155">
        <f>DatosDelitos!F180</f>
        <v>0</v>
      </c>
      <c r="E9" s="155">
        <f>DatosDelitos!G180</f>
        <v>0</v>
      </c>
      <c r="F9" s="155">
        <f>DatosDelitos!H180</f>
        <v>0</v>
      </c>
      <c r="G9" s="155">
        <f>DatosDelitos!I180</f>
        <v>0</v>
      </c>
      <c r="H9" s="155">
        <f>DatosDelitos!J180</f>
        <v>0</v>
      </c>
      <c r="I9" s="155">
        <f>DatosDelitos!K180</f>
        <v>0</v>
      </c>
      <c r="J9" s="155">
        <f>DatosDelitos!L180</f>
        <v>0</v>
      </c>
      <c r="K9" s="155">
        <f>DatosDelitos!M180</f>
        <v>0</v>
      </c>
      <c r="L9" s="155">
        <f>DatosDelitos!N180</f>
        <v>0</v>
      </c>
      <c r="M9" s="155">
        <f>DatosDelitos!O180</f>
        <v>0</v>
      </c>
      <c r="N9" s="326">
        <f>DatosDelitos!P180</f>
        <v>0</v>
      </c>
    </row>
    <row r="10" spans="2:14" s="142" customFormat="1" ht="12.75">
      <c r="B10" s="153" t="s">
        <v>516</v>
      </c>
      <c r="C10" s="155">
        <f>DatosDelitos!C181</f>
        <v>4</v>
      </c>
      <c r="D10" s="155">
        <f>DatosDelitos!F181</f>
        <v>4</v>
      </c>
      <c r="E10" s="155">
        <f>DatosDelitos!G181</f>
        <v>2</v>
      </c>
      <c r="F10" s="155">
        <f>DatosDelitos!H181</f>
        <v>1</v>
      </c>
      <c r="G10" s="155">
        <f>DatosDelitos!I181</f>
        <v>3</v>
      </c>
      <c r="H10" s="155">
        <f>DatosDelitos!J181</f>
        <v>0</v>
      </c>
      <c r="I10" s="155">
        <f>DatosDelitos!K181</f>
        <v>0</v>
      </c>
      <c r="J10" s="155">
        <f>DatosDelitos!L181</f>
        <v>0</v>
      </c>
      <c r="K10" s="155">
        <f>DatosDelitos!M181</f>
        <v>0</v>
      </c>
      <c r="L10" s="155">
        <f>DatosDelitos!N181</f>
        <v>0</v>
      </c>
      <c r="M10" s="155">
        <f>DatosDelitos!O181</f>
        <v>0</v>
      </c>
      <c r="N10" s="326">
        <f>DatosDelitos!P181</f>
        <v>7</v>
      </c>
    </row>
    <row r="11" spans="2:14" s="142" customFormat="1" ht="12.75">
      <c r="B11" s="153" t="s">
        <v>517</v>
      </c>
      <c r="C11" s="155">
        <f>DatosDelitos!C182</f>
        <v>29</v>
      </c>
      <c r="D11" s="155">
        <f>DatosDelitos!F182</f>
        <v>66</v>
      </c>
      <c r="E11" s="155">
        <f>DatosDelitos!G182</f>
        <v>60</v>
      </c>
      <c r="F11" s="155">
        <f>DatosDelitos!H182</f>
        <v>26</v>
      </c>
      <c r="G11" s="155">
        <f>DatosDelitos!I182</f>
        <v>22</v>
      </c>
      <c r="H11" s="155">
        <f>DatosDelitos!J182</f>
        <v>0</v>
      </c>
      <c r="I11" s="155">
        <f>DatosDelitos!K182</f>
        <v>0</v>
      </c>
      <c r="J11" s="155">
        <f>DatosDelitos!L182</f>
        <v>0</v>
      </c>
      <c r="K11" s="155">
        <f>DatosDelitos!M182</f>
        <v>0</v>
      </c>
      <c r="L11" s="155">
        <f>DatosDelitos!N182</f>
        <v>8</v>
      </c>
      <c r="M11" s="155">
        <f>DatosDelitos!O182</f>
        <v>0</v>
      </c>
      <c r="N11" s="326">
        <f>DatosDelitos!P182</f>
        <v>85</v>
      </c>
    </row>
    <row r="12" spans="2:14" s="142" customFormat="1" ht="12.75">
      <c r="B12" s="327" t="s">
        <v>518</v>
      </c>
      <c r="C12" s="328">
        <f>DatosDelitos!C183</f>
        <v>2</v>
      </c>
      <c r="D12" s="328">
        <f>DatosDelitos!F183</f>
        <v>1</v>
      </c>
      <c r="E12" s="328">
        <f>DatosDelitos!G183</f>
        <v>0</v>
      </c>
      <c r="F12" s="328">
        <f>DatosDelitos!H183</f>
        <v>0</v>
      </c>
      <c r="G12" s="328">
        <f>DatosDelitos!I183</f>
        <v>0</v>
      </c>
      <c r="H12" s="328">
        <f>DatosDelitos!J183</f>
        <v>0</v>
      </c>
      <c r="I12" s="328">
        <f>DatosDelitos!K183</f>
        <v>0</v>
      </c>
      <c r="J12" s="328">
        <f>DatosDelitos!L183</f>
        <v>0</v>
      </c>
      <c r="K12" s="328">
        <f>DatosDelitos!M183</f>
        <v>0</v>
      </c>
      <c r="L12" s="328">
        <f>DatosDelitos!N183</f>
        <v>0</v>
      </c>
      <c r="M12" s="328">
        <f>DatosDelitos!O183</f>
        <v>0</v>
      </c>
      <c r="N12" s="329">
        <f>DatosDelitos!P183</f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B1:G66"/>
  <sheetViews>
    <sheetView showGridLines="0" showRowColHeaders="0" zoomScalePageLayoutView="0" workbookViewId="0" topLeftCell="A1">
      <selection activeCell="G1" sqref="G1:G68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1.7109375" style="1" customWidth="1"/>
    <col min="5" max="5" width="19.281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939</v>
      </c>
    </row>
    <row r="5" spans="2:7" ht="25.5">
      <c r="B5" s="330" t="str">
        <f>"DILIGENCIAS DE INVESTIGACIÓN "&amp;ANYO_MEMORIA</f>
        <v>DILIGENCIAS DE INVESTIGACIÓN 2015</v>
      </c>
      <c r="C5" s="331" t="s">
        <v>171</v>
      </c>
      <c r="D5" s="332" t="s">
        <v>940</v>
      </c>
      <c r="E5" s="333" t="s">
        <v>941</v>
      </c>
      <c r="G5" s="245"/>
    </row>
    <row r="6" spans="2:7" ht="12.75">
      <c r="B6" s="206" t="s">
        <v>696</v>
      </c>
      <c r="C6" s="334"/>
      <c r="D6" s="335"/>
      <c r="E6" s="336"/>
      <c r="G6" s="318"/>
    </row>
    <row r="7" spans="2:7" ht="12.75">
      <c r="B7" s="128" t="s">
        <v>942</v>
      </c>
      <c r="C7" s="337">
        <v>3</v>
      </c>
      <c r="D7" s="338"/>
      <c r="E7" s="339">
        <v>3</v>
      </c>
      <c r="G7" s="318"/>
    </row>
    <row r="8" spans="2:7" ht="12.75">
      <c r="B8" s="128" t="s">
        <v>695</v>
      </c>
      <c r="C8" s="337"/>
      <c r="D8" s="338"/>
      <c r="E8" s="339"/>
      <c r="G8" s="318"/>
    </row>
    <row r="9" spans="2:7" ht="12.75">
      <c r="B9" s="128" t="s">
        <v>943</v>
      </c>
      <c r="C9" s="337"/>
      <c r="D9" s="338"/>
      <c r="E9" s="339"/>
      <c r="G9" s="318"/>
    </row>
    <row r="10" spans="2:7" ht="12.75">
      <c r="B10" s="251" t="s">
        <v>495</v>
      </c>
      <c r="C10" s="337"/>
      <c r="D10" s="338"/>
      <c r="E10" s="339"/>
      <c r="G10" s="318"/>
    </row>
    <row r="11" spans="2:7" ht="12.75">
      <c r="B11" s="251" t="s">
        <v>944</v>
      </c>
      <c r="C11" s="340"/>
      <c r="D11" s="341"/>
      <c r="E11" s="342"/>
      <c r="G11" s="318"/>
    </row>
    <row r="12" spans="2:7" ht="12.75">
      <c r="B12" s="300" t="s">
        <v>658</v>
      </c>
      <c r="C12" s="284">
        <f>SUM(C6:C11)</f>
        <v>3</v>
      </c>
      <c r="D12" s="343">
        <f>SUM(D6:D11)</f>
        <v>0</v>
      </c>
      <c r="E12" s="317">
        <f>SUM(E6:E11)</f>
        <v>3</v>
      </c>
      <c r="G12" s="318"/>
    </row>
    <row r="13" ht="12.75">
      <c r="E13" s="20"/>
    </row>
    <row r="16" spans="2:7" ht="12.75" customHeight="1">
      <c r="B16" s="518" t="s">
        <v>945</v>
      </c>
      <c r="C16" s="518"/>
      <c r="G16" s="245"/>
    </row>
    <row r="17" spans="2:7" ht="12.75">
      <c r="B17" s="206">
        <f>ANYO_MEMORIA-1</f>
        <v>2014</v>
      </c>
      <c r="C17" s="344"/>
      <c r="G17" s="318"/>
    </row>
    <row r="18" spans="2:7" ht="12.75">
      <c r="B18" s="206">
        <f>ANYO_MEMORIA-2</f>
        <v>2013</v>
      </c>
      <c r="C18" s="344"/>
      <c r="G18" s="318"/>
    </row>
    <row r="19" spans="2:7" ht="12.75">
      <c r="B19" s="129">
        <f>ANYO_MEMORIA-3</f>
        <v>2012</v>
      </c>
      <c r="C19" s="345"/>
      <c r="G19" s="318"/>
    </row>
    <row r="20" spans="2:7" ht="12.75">
      <c r="B20" s="346" t="s">
        <v>658</v>
      </c>
      <c r="C20" s="347">
        <f>SUM(C17:C19)</f>
        <v>0</v>
      </c>
      <c r="G20" s="318"/>
    </row>
    <row r="21" ht="12.75">
      <c r="G21" s="348"/>
    </row>
    <row r="23" spans="2:7" ht="12.75">
      <c r="B23" s="518" t="str">
        <f>"DELITOS EN PROCEDIMIENTOS JUDICIALES INCOADOS "&amp;ANYO_MEMORIA</f>
        <v>DELITOS EN PROCEDIMIENTOS JUDICIALES INCOADOS 2015</v>
      </c>
      <c r="C23" s="518"/>
      <c r="G23" s="245"/>
    </row>
    <row r="24" spans="2:7" ht="12.75">
      <c r="B24" s="206" t="s">
        <v>696</v>
      </c>
      <c r="C24" s="344">
        <v>6</v>
      </c>
      <c r="G24" s="318"/>
    </row>
    <row r="25" spans="2:7" ht="12.75">
      <c r="B25" s="128" t="s">
        <v>942</v>
      </c>
      <c r="C25" s="349">
        <v>4</v>
      </c>
      <c r="G25" s="318"/>
    </row>
    <row r="26" spans="2:7" ht="12.75">
      <c r="B26" s="128" t="s">
        <v>695</v>
      </c>
      <c r="C26" s="349">
        <v>1</v>
      </c>
      <c r="G26" s="318"/>
    </row>
    <row r="27" spans="2:7" ht="12.75">
      <c r="B27" s="128" t="s">
        <v>943</v>
      </c>
      <c r="C27" s="349">
        <v>1</v>
      </c>
      <c r="G27" s="318"/>
    </row>
    <row r="28" spans="2:7" ht="12.75">
      <c r="B28" s="128" t="s">
        <v>495</v>
      </c>
      <c r="C28" s="349">
        <v>16</v>
      </c>
      <c r="G28" s="318"/>
    </row>
    <row r="29" spans="2:7" ht="12.75">
      <c r="B29" s="129" t="s">
        <v>944</v>
      </c>
      <c r="C29" s="350">
        <v>8</v>
      </c>
      <c r="G29" s="318"/>
    </row>
    <row r="30" spans="2:7" ht="12.75">
      <c r="B30" s="346" t="s">
        <v>658</v>
      </c>
      <c r="C30" s="347">
        <f>SUM(C24:C29)</f>
        <v>36</v>
      </c>
      <c r="G30" s="318"/>
    </row>
    <row r="33" spans="2:7" ht="12.75">
      <c r="B33" s="518" t="str">
        <f>"PROCEDIMIENTOS INCOADOS "&amp;ANYO_MEMORIA</f>
        <v>PROCEDIMIENTOS INCOADOS 2015</v>
      </c>
      <c r="C33" s="518"/>
      <c r="G33" s="245"/>
    </row>
    <row r="34" spans="2:7" ht="12.75">
      <c r="B34" s="206" t="s">
        <v>9</v>
      </c>
      <c r="C34" s="344"/>
      <c r="G34" s="318"/>
    </row>
    <row r="35" spans="2:7" ht="12.75">
      <c r="B35" s="128" t="s">
        <v>775</v>
      </c>
      <c r="C35" s="349"/>
      <c r="G35" s="318"/>
    </row>
    <row r="36" spans="2:7" ht="12.75">
      <c r="B36" s="128" t="s">
        <v>946</v>
      </c>
      <c r="C36" s="349">
        <v>36</v>
      </c>
      <c r="G36" s="318"/>
    </row>
    <row r="37" spans="2:7" ht="12.75">
      <c r="B37" s="128" t="s">
        <v>947</v>
      </c>
      <c r="C37" s="349"/>
      <c r="G37" s="318"/>
    </row>
    <row r="38" spans="2:7" ht="12.75">
      <c r="B38" s="128" t="s">
        <v>948</v>
      </c>
      <c r="C38" s="349">
        <v>5</v>
      </c>
      <c r="G38" s="318"/>
    </row>
    <row r="39" spans="2:7" ht="12.75">
      <c r="B39" s="128" t="s">
        <v>777</v>
      </c>
      <c r="C39" s="349"/>
      <c r="G39" s="318"/>
    </row>
    <row r="40" spans="2:7" ht="12.75">
      <c r="B40" s="128" t="s">
        <v>778</v>
      </c>
      <c r="C40" s="349"/>
      <c r="G40" s="318"/>
    </row>
    <row r="41" spans="2:7" ht="12.75">
      <c r="B41" s="128" t="s">
        <v>845</v>
      </c>
      <c r="C41" s="349"/>
      <c r="G41" s="318"/>
    </row>
    <row r="42" spans="2:7" ht="12.75">
      <c r="B42" s="129" t="s">
        <v>846</v>
      </c>
      <c r="C42" s="350"/>
      <c r="G42" s="318"/>
    </row>
    <row r="43" spans="2:7" ht="12.75">
      <c r="B43" s="346" t="s">
        <v>658</v>
      </c>
      <c r="C43" s="347">
        <f>SUM(C34:C42)</f>
        <v>41</v>
      </c>
      <c r="G43" s="318"/>
    </row>
    <row r="44" spans="2:7" ht="12.75">
      <c r="B44" s="351"/>
      <c r="C44" s="352"/>
      <c r="G44" s="318"/>
    </row>
    <row r="45" spans="2:7" ht="12.75">
      <c r="B45" s="351"/>
      <c r="C45" s="352"/>
      <c r="G45" s="318"/>
    </row>
    <row r="46" spans="2:7" ht="12.75">
      <c r="B46" s="518" t="str">
        <f>"DELITOS EN CALIFICACIONES "&amp;ANYO_MEMORIA</f>
        <v>DELITOS EN CALIFICACIONES 2015</v>
      </c>
      <c r="C46" s="518"/>
      <c r="G46" s="245"/>
    </row>
    <row r="47" spans="2:7" ht="12.75">
      <c r="B47" s="206" t="s">
        <v>696</v>
      </c>
      <c r="C47" s="344"/>
      <c r="G47" s="318"/>
    </row>
    <row r="48" spans="2:7" ht="12.75">
      <c r="B48" s="128" t="s">
        <v>942</v>
      </c>
      <c r="C48" s="349"/>
      <c r="G48" s="318"/>
    </row>
    <row r="49" spans="2:7" ht="12.75">
      <c r="B49" s="128" t="s">
        <v>695</v>
      </c>
      <c r="C49" s="349"/>
      <c r="G49" s="318"/>
    </row>
    <row r="50" spans="2:7" ht="12.75">
      <c r="B50" s="128" t="s">
        <v>943</v>
      </c>
      <c r="C50" s="349"/>
      <c r="G50" s="318"/>
    </row>
    <row r="51" spans="2:7" ht="12.75">
      <c r="B51" s="128" t="s">
        <v>495</v>
      </c>
      <c r="C51" s="349">
        <v>2</v>
      </c>
      <c r="G51" s="318"/>
    </row>
    <row r="52" spans="2:7" ht="12.75">
      <c r="B52" s="129" t="s">
        <v>944</v>
      </c>
      <c r="C52" s="350"/>
      <c r="G52" s="318"/>
    </row>
    <row r="53" spans="2:7" ht="12.75">
      <c r="B53" s="346" t="s">
        <v>658</v>
      </c>
      <c r="C53" s="347">
        <f>SUM(C47:C52)</f>
        <v>2</v>
      </c>
      <c r="G53" s="318"/>
    </row>
    <row r="54" spans="2:7" ht="12.75">
      <c r="B54" s="351"/>
      <c r="C54" s="352"/>
      <c r="G54" s="318"/>
    </row>
    <row r="56" spans="2:7" ht="12.75">
      <c r="B56" s="522" t="str">
        <f>"SENTENCIAS "&amp;ANYO_MEMORIA</f>
        <v>SENTENCIAS 2015</v>
      </c>
      <c r="C56" s="522"/>
      <c r="D56" s="353"/>
      <c r="E56" s="353"/>
      <c r="G56" s="245"/>
    </row>
    <row r="57" spans="2:7" ht="12.75">
      <c r="B57" s="206" t="s">
        <v>790</v>
      </c>
      <c r="C57" s="344">
        <v>3</v>
      </c>
      <c r="D57" s="354"/>
      <c r="E57" s="124"/>
      <c r="G57" s="318"/>
    </row>
    <row r="58" spans="2:7" ht="12.75">
      <c r="B58" s="251" t="s">
        <v>949</v>
      </c>
      <c r="C58" s="355">
        <v>1</v>
      </c>
      <c r="D58" s="354"/>
      <c r="E58" s="124"/>
      <c r="G58" s="318"/>
    </row>
    <row r="59" spans="2:7" ht="14.25" customHeight="1">
      <c r="B59" s="518" t="s">
        <v>950</v>
      </c>
      <c r="C59" s="518"/>
      <c r="D59" s="354"/>
      <c r="E59" s="124"/>
      <c r="G59" s="318"/>
    </row>
    <row r="60" spans="2:7" ht="12.75">
      <c r="B60" s="206" t="s">
        <v>696</v>
      </c>
      <c r="C60" s="344">
        <v>1</v>
      </c>
      <c r="D60" s="354"/>
      <c r="E60" s="124"/>
      <c r="G60" s="318"/>
    </row>
    <row r="61" spans="2:7" ht="12.75">
      <c r="B61" s="128" t="s">
        <v>942</v>
      </c>
      <c r="C61" s="356">
        <v>1</v>
      </c>
      <c r="D61" s="354"/>
      <c r="E61" s="124"/>
      <c r="G61" s="318"/>
    </row>
    <row r="62" spans="2:7" ht="12.75">
      <c r="B62" s="128" t="s">
        <v>695</v>
      </c>
      <c r="C62" s="356"/>
      <c r="D62" s="354"/>
      <c r="E62" s="124"/>
      <c r="G62" s="318"/>
    </row>
    <row r="63" spans="2:7" ht="12.75">
      <c r="B63" s="128" t="s">
        <v>943</v>
      </c>
      <c r="C63" s="356">
        <v>1</v>
      </c>
      <c r="D63" s="354"/>
      <c r="E63" s="124"/>
      <c r="G63" s="318"/>
    </row>
    <row r="64" spans="2:7" ht="12.75">
      <c r="B64" s="128" t="s">
        <v>495</v>
      </c>
      <c r="C64" s="356"/>
      <c r="D64" s="354"/>
      <c r="E64" s="124"/>
      <c r="G64" s="318"/>
    </row>
    <row r="65" spans="2:7" ht="12.75">
      <c r="B65" s="129" t="s">
        <v>944</v>
      </c>
      <c r="C65" s="345"/>
      <c r="D65" s="354"/>
      <c r="E65" s="124"/>
      <c r="G65" s="318"/>
    </row>
    <row r="66" spans="2:7" ht="12.75">
      <c r="B66" s="300" t="s">
        <v>658</v>
      </c>
      <c r="C66" s="357">
        <f>SUM(C60:C65)</f>
        <v>3</v>
      </c>
      <c r="D66" s="124"/>
      <c r="E66" s="124"/>
      <c r="G66" s="318"/>
    </row>
  </sheetData>
  <sheetProtection selectLockedCells="1" selectUnlockedCells="1"/>
  <mergeCells count="6">
    <mergeCell ref="B16:C16"/>
    <mergeCell ref="B23:C23"/>
    <mergeCell ref="B33:C33"/>
    <mergeCell ref="B46:C46"/>
    <mergeCell ref="B56:C56"/>
    <mergeCell ref="B59:C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B1:I41"/>
  <sheetViews>
    <sheetView showGridLines="0" showRowColHeaders="0" zoomScalePageLayoutView="0" workbookViewId="0" topLeftCell="A1">
      <selection activeCell="I1" sqref="I1:I42"/>
    </sheetView>
  </sheetViews>
  <sheetFormatPr defaultColWidth="11.421875" defaultRowHeight="12.75"/>
  <cols>
    <col min="1" max="1" width="3.421875" style="1" customWidth="1"/>
    <col min="2" max="2" width="34.140625" style="1" customWidth="1"/>
    <col min="3" max="3" width="48.28125" style="1" customWidth="1"/>
    <col min="4" max="6" width="18.7109375" style="1" customWidth="1"/>
    <col min="7" max="7" width="18.00390625" style="1" customWidth="1"/>
    <col min="8" max="8" width="4.140625" style="1" customWidth="1"/>
    <col min="9" max="9" width="22.28125" style="1" customWidth="1"/>
    <col min="10" max="16384" width="11.421875" style="1" customWidth="1"/>
  </cols>
  <sheetData>
    <row r="1" ht="12.75">
      <c r="B1" s="1" t="s">
        <v>951</v>
      </c>
    </row>
    <row r="4" spans="2:9" ht="38.25">
      <c r="B4" s="523" t="s">
        <v>952</v>
      </c>
      <c r="C4" s="523"/>
      <c r="D4" s="331" t="s">
        <v>953</v>
      </c>
      <c r="E4" s="332" t="s">
        <v>954</v>
      </c>
      <c r="F4" s="332" t="s">
        <v>955</v>
      </c>
      <c r="G4" s="333" t="s">
        <v>956</v>
      </c>
      <c r="I4" s="245"/>
    </row>
    <row r="5" spans="2:9" ht="24.75" customHeight="1">
      <c r="B5" s="524" t="s">
        <v>957</v>
      </c>
      <c r="C5" s="200" t="s">
        <v>958</v>
      </c>
      <c r="D5" s="334">
        <v>8</v>
      </c>
      <c r="E5" s="335"/>
      <c r="F5" s="335"/>
      <c r="G5" s="359"/>
      <c r="I5" s="318"/>
    </row>
    <row r="6" spans="2:9" ht="12.75" customHeight="1">
      <c r="B6" s="524"/>
      <c r="C6" s="360" t="s">
        <v>959</v>
      </c>
      <c r="D6" s="334"/>
      <c r="E6" s="335"/>
      <c r="F6" s="335"/>
      <c r="G6" s="336"/>
      <c r="I6" s="318"/>
    </row>
    <row r="7" spans="2:9" ht="24.75" customHeight="1">
      <c r="B7" s="361" t="s">
        <v>960</v>
      </c>
      <c r="C7" s="322" t="s">
        <v>961</v>
      </c>
      <c r="D7" s="334"/>
      <c r="E7" s="335"/>
      <c r="F7" s="335"/>
      <c r="G7" s="336"/>
      <c r="I7" s="318"/>
    </row>
    <row r="8" spans="2:9" ht="24.75" customHeight="1">
      <c r="B8" s="524" t="s">
        <v>962</v>
      </c>
      <c r="C8" s="200" t="s">
        <v>963</v>
      </c>
      <c r="D8" s="334"/>
      <c r="E8" s="335">
        <v>1</v>
      </c>
      <c r="F8" s="335"/>
      <c r="G8" s="336"/>
      <c r="I8" s="318"/>
    </row>
    <row r="9" spans="2:9" ht="12.75" customHeight="1">
      <c r="B9" s="524"/>
      <c r="C9" s="206" t="s">
        <v>964</v>
      </c>
      <c r="D9" s="334">
        <v>3</v>
      </c>
      <c r="E9" s="335"/>
      <c r="F9" s="335"/>
      <c r="G9" s="336"/>
      <c r="I9" s="318"/>
    </row>
    <row r="10" spans="2:9" ht="24.75" customHeight="1">
      <c r="B10" s="524"/>
      <c r="C10" s="129" t="s">
        <v>965</v>
      </c>
      <c r="D10" s="334"/>
      <c r="E10" s="335"/>
      <c r="F10" s="335"/>
      <c r="G10" s="336"/>
      <c r="I10" s="318"/>
    </row>
    <row r="11" spans="2:9" ht="24.75" customHeight="1">
      <c r="B11" s="524" t="s">
        <v>966</v>
      </c>
      <c r="C11" s="206" t="s">
        <v>967</v>
      </c>
      <c r="D11" s="334"/>
      <c r="E11" s="335"/>
      <c r="F11" s="335"/>
      <c r="G11" s="336"/>
      <c r="I11" s="318"/>
    </row>
    <row r="12" spans="2:9" ht="24.75" customHeight="1">
      <c r="B12" s="524"/>
      <c r="C12" s="129" t="s">
        <v>968</v>
      </c>
      <c r="D12" s="334">
        <v>19</v>
      </c>
      <c r="E12" s="335"/>
      <c r="F12" s="335"/>
      <c r="G12" s="336"/>
      <c r="I12" s="318"/>
    </row>
    <row r="13" spans="2:9" ht="24.75" customHeight="1">
      <c r="B13" s="358" t="s">
        <v>969</v>
      </c>
      <c r="C13" s="322" t="s">
        <v>970</v>
      </c>
      <c r="D13" s="334">
        <v>19</v>
      </c>
      <c r="E13" s="335"/>
      <c r="F13" s="335"/>
      <c r="G13" s="336"/>
      <c r="I13" s="318"/>
    </row>
    <row r="14" spans="2:9" ht="12.75" customHeight="1">
      <c r="B14" s="524" t="s">
        <v>971</v>
      </c>
      <c r="C14" s="200" t="s">
        <v>972</v>
      </c>
      <c r="D14" s="334">
        <v>318</v>
      </c>
      <c r="E14" s="335"/>
      <c r="F14" s="335">
        <v>2</v>
      </c>
      <c r="G14" s="336"/>
      <c r="I14" s="318"/>
    </row>
    <row r="15" spans="2:9" ht="12.75" customHeight="1">
      <c r="B15" s="524"/>
      <c r="C15" s="206" t="s">
        <v>973</v>
      </c>
      <c r="D15" s="334"/>
      <c r="E15" s="335">
        <v>1</v>
      </c>
      <c r="F15" s="335">
        <v>1</v>
      </c>
      <c r="G15" s="336"/>
      <c r="I15" s="318"/>
    </row>
    <row r="16" spans="2:9" ht="24.75" customHeight="1">
      <c r="B16" s="524"/>
      <c r="C16" s="206" t="s">
        <v>974</v>
      </c>
      <c r="D16" s="334">
        <v>1</v>
      </c>
      <c r="E16" s="335"/>
      <c r="F16" s="335"/>
      <c r="G16" s="336"/>
      <c r="I16" s="318"/>
    </row>
    <row r="17" spans="2:9" ht="12.75" customHeight="1">
      <c r="B17" s="524"/>
      <c r="C17" s="206" t="s">
        <v>975</v>
      </c>
      <c r="D17" s="334">
        <v>5</v>
      </c>
      <c r="E17" s="335"/>
      <c r="F17" s="335"/>
      <c r="G17" s="336"/>
      <c r="I17" s="318"/>
    </row>
    <row r="18" spans="2:9" ht="24.75" customHeight="1">
      <c r="B18" s="524"/>
      <c r="C18" s="129" t="s">
        <v>976</v>
      </c>
      <c r="D18" s="334"/>
      <c r="E18" s="335"/>
      <c r="F18" s="335"/>
      <c r="G18" s="336"/>
      <c r="I18" s="318"/>
    </row>
    <row r="19" spans="2:9" ht="12.75" customHeight="1">
      <c r="B19" s="361" t="s">
        <v>977</v>
      </c>
      <c r="C19" s="129" t="s">
        <v>978</v>
      </c>
      <c r="D19" s="334"/>
      <c r="E19" s="335"/>
      <c r="F19" s="335"/>
      <c r="G19" s="336"/>
      <c r="I19" s="318"/>
    </row>
    <row r="20" spans="2:9" ht="24.75" customHeight="1">
      <c r="B20" s="358" t="s">
        <v>979</v>
      </c>
      <c r="C20" s="129" t="s">
        <v>980</v>
      </c>
      <c r="D20" s="362">
        <v>1</v>
      </c>
      <c r="E20" s="363"/>
      <c r="F20" s="363"/>
      <c r="G20" s="364"/>
      <c r="I20" s="318"/>
    </row>
    <row r="21" spans="2:9" ht="12.75" customHeight="1">
      <c r="B21" s="518" t="s">
        <v>658</v>
      </c>
      <c r="C21" s="518"/>
      <c r="D21" s="365">
        <f>SUM(D5:D20)</f>
        <v>374</v>
      </c>
      <c r="E21" s="366">
        <f>SUM(E5:E20)</f>
        <v>2</v>
      </c>
      <c r="F21" s="366">
        <f>SUM(F5:F20)</f>
        <v>3</v>
      </c>
      <c r="G21" s="282">
        <f>SUM(G5:G20)</f>
        <v>0</v>
      </c>
      <c r="I21" s="348"/>
    </row>
    <row r="24" spans="2:9" ht="14.25" customHeight="1">
      <c r="B24" s="518" t="s">
        <v>897</v>
      </c>
      <c r="C24" s="518"/>
      <c r="I24" s="245"/>
    </row>
    <row r="25" spans="2:8" ht="12.75" customHeight="1">
      <c r="B25" s="206" t="s">
        <v>788</v>
      </c>
      <c r="C25" s="344"/>
      <c r="H25" s="367"/>
    </row>
    <row r="26" spans="2:8" ht="12.75" customHeight="1">
      <c r="B26" s="206" t="s">
        <v>180</v>
      </c>
      <c r="C26" s="344"/>
      <c r="H26" s="367"/>
    </row>
    <row r="27" spans="2:8" ht="12.75" customHeight="1">
      <c r="B27" s="129" t="s">
        <v>981</v>
      </c>
      <c r="C27" s="345"/>
      <c r="H27" s="367"/>
    </row>
    <row r="28" spans="2:8" ht="12.75">
      <c r="B28" s="346" t="s">
        <v>658</v>
      </c>
      <c r="C28" s="347">
        <f>SUM(C25:C27)</f>
        <v>0</v>
      </c>
      <c r="H28" s="367"/>
    </row>
    <row r="31" spans="2:9" ht="14.25" customHeight="1">
      <c r="B31" s="518" t="s">
        <v>982</v>
      </c>
      <c r="C31" s="518"/>
      <c r="H31" s="245"/>
      <c r="I31" s="245"/>
    </row>
    <row r="32" spans="2:8" ht="12.75" customHeight="1">
      <c r="B32" s="206" t="s">
        <v>983</v>
      </c>
      <c r="C32" s="344"/>
      <c r="H32" s="367"/>
    </row>
    <row r="33" spans="2:8" ht="12.75" customHeight="1">
      <c r="B33" s="206" t="s">
        <v>984</v>
      </c>
      <c r="C33" s="344"/>
      <c r="H33" s="367"/>
    </row>
    <row r="34" spans="2:8" ht="12.75" customHeight="1">
      <c r="B34" s="129" t="s">
        <v>949</v>
      </c>
      <c r="C34" s="345"/>
      <c r="H34" s="367"/>
    </row>
    <row r="35" spans="2:3" ht="12.75">
      <c r="B35" s="346" t="s">
        <v>658</v>
      </c>
      <c r="C35" s="347">
        <f>SUM(C32:C34)</f>
        <v>0</v>
      </c>
    </row>
    <row r="38" spans="2:9" ht="14.25" customHeight="1">
      <c r="B38" s="518" t="s">
        <v>985</v>
      </c>
      <c r="C38" s="518"/>
      <c r="I38" s="245"/>
    </row>
    <row r="39" spans="2:8" ht="12.75">
      <c r="B39" s="206" t="s">
        <v>986</v>
      </c>
      <c r="C39" s="344"/>
      <c r="H39" s="367"/>
    </row>
    <row r="40" spans="2:8" ht="12.75" customHeight="1">
      <c r="B40" s="129" t="s">
        <v>987</v>
      </c>
      <c r="C40" s="345"/>
      <c r="H40" s="367"/>
    </row>
    <row r="41" spans="2:3" ht="12.75">
      <c r="B41" s="346" t="s">
        <v>658</v>
      </c>
      <c r="C41" s="347">
        <f>SUM(C39:C40)</f>
        <v>0</v>
      </c>
    </row>
  </sheetData>
  <sheetProtection selectLockedCells="1" selectUnlockedCells="1"/>
  <mergeCells count="9">
    <mergeCell ref="B24:C24"/>
    <mergeCell ref="B31:C31"/>
    <mergeCell ref="B38:C38"/>
    <mergeCell ref="B4:C4"/>
    <mergeCell ref="B5:B6"/>
    <mergeCell ref="B8:B10"/>
    <mergeCell ref="B11:B12"/>
    <mergeCell ref="B14:B18"/>
    <mergeCell ref="B21:C21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/>
  <dimension ref="A1:CZ66"/>
  <sheetViews>
    <sheetView showGridLines="0" showRowColHeaders="0" zoomScale="125" zoomScaleNormal="125" zoomScalePageLayoutView="0" workbookViewId="0" topLeftCell="A1">
      <selection activeCell="BS20" sqref="BS20"/>
    </sheetView>
  </sheetViews>
  <sheetFormatPr defaultColWidth="11.421875" defaultRowHeight="12.75"/>
  <cols>
    <col min="1" max="1" width="2.7109375" style="368" customWidth="1"/>
    <col min="2" max="2" width="4.421875" style="368" customWidth="1"/>
    <col min="3" max="3" width="18.57421875" style="368" customWidth="1"/>
    <col min="4" max="4" width="36.140625" style="368" customWidth="1"/>
    <col min="5" max="5" width="18.57421875" style="368" customWidth="1"/>
    <col min="6" max="6" width="7.421875" style="368" customWidth="1"/>
    <col min="7" max="7" width="2.7109375" style="368" customWidth="1"/>
    <col min="8" max="8" width="10.140625" style="368" customWidth="1"/>
    <col min="9" max="13" width="11.421875" style="368" customWidth="1"/>
    <col min="14" max="14" width="5.57421875" style="368" customWidth="1"/>
    <col min="15" max="15" width="10.8515625" style="368" customWidth="1"/>
    <col min="16" max="16" width="2.7109375" style="368" customWidth="1"/>
    <col min="17" max="17" width="23.8515625" style="368" customWidth="1"/>
    <col min="18" max="19" width="12.7109375" style="368" customWidth="1"/>
    <col min="20" max="20" width="16.7109375" style="368" customWidth="1"/>
    <col min="21" max="21" width="17.8515625" style="368" customWidth="1"/>
    <col min="22" max="22" width="2.7109375" style="368" customWidth="1"/>
    <col min="23" max="23" width="11.421875" style="368" customWidth="1"/>
    <col min="24" max="25" width="12.7109375" style="368" customWidth="1"/>
    <col min="26" max="29" width="11.421875" style="368" customWidth="1"/>
    <col min="30" max="30" width="2.7109375" style="368" customWidth="1"/>
    <col min="31" max="31" width="6.28125" style="368" customWidth="1"/>
    <col min="32" max="35" width="13.7109375" style="368" customWidth="1"/>
    <col min="36" max="36" width="11.421875" style="368" customWidth="1"/>
    <col min="37" max="37" width="9.421875" style="368" customWidth="1"/>
    <col min="38" max="38" width="2.7109375" style="368" customWidth="1"/>
    <col min="39" max="44" width="11.421875" style="368" customWidth="1"/>
    <col min="45" max="45" width="14.421875" style="368" customWidth="1"/>
    <col min="46" max="46" width="2.7109375" style="368" customWidth="1"/>
    <col min="47" max="47" width="11.421875" style="368" customWidth="1"/>
    <col min="48" max="50" width="19.140625" style="368" customWidth="1"/>
    <col min="51" max="51" width="14.7109375" style="368" customWidth="1"/>
    <col min="52" max="52" width="2.7109375" style="368" customWidth="1"/>
    <col min="53" max="53" width="7.00390625" style="368" customWidth="1"/>
    <col min="54" max="54" width="13.8515625" style="368" customWidth="1"/>
    <col min="55" max="59" width="11.421875" style="368" customWidth="1"/>
    <col min="60" max="60" width="5.421875" style="368" customWidth="1"/>
    <col min="61" max="61" width="2.7109375" style="368" customWidth="1"/>
    <col min="62" max="62" width="11.421875" style="368" customWidth="1"/>
    <col min="63" max="65" width="13.7109375" style="368" customWidth="1"/>
    <col min="66" max="66" width="11.421875" style="368" customWidth="1"/>
    <col min="67" max="67" width="19.140625" style="368" customWidth="1"/>
    <col min="68" max="68" width="2.7109375" style="368" customWidth="1"/>
    <col min="69" max="69" width="7.140625" style="368" customWidth="1"/>
    <col min="70" max="71" width="6.57421875" style="368" customWidth="1"/>
    <col min="72" max="72" width="9.00390625" style="368" customWidth="1"/>
    <col min="73" max="74" width="7.00390625" style="368" customWidth="1"/>
    <col min="75" max="75" width="8.7109375" style="368" customWidth="1"/>
    <col min="76" max="76" width="6.7109375" style="368" customWidth="1"/>
    <col min="77" max="77" width="9.00390625" style="368" customWidth="1"/>
    <col min="78" max="78" width="6.140625" style="368" customWidth="1"/>
    <col min="79" max="79" width="6.7109375" style="368" customWidth="1"/>
    <col min="80" max="80" width="2.7109375" style="368" customWidth="1"/>
    <col min="81" max="81" width="21.00390625" style="368" customWidth="1"/>
    <col min="82" max="85" width="11.421875" style="368" customWidth="1"/>
    <col min="86" max="86" width="16.28125" style="368" customWidth="1"/>
    <col min="87" max="87" width="2.7109375" style="368" customWidth="1"/>
    <col min="88" max="88" width="16.8515625" style="368" customWidth="1"/>
    <col min="89" max="90" width="21.00390625" style="368" customWidth="1"/>
    <col min="91" max="93" width="11.421875" style="368" customWidth="1"/>
    <col min="94" max="94" width="2.8515625" style="368" customWidth="1"/>
    <col min="95" max="95" width="21.00390625" style="368" customWidth="1"/>
    <col min="96" max="96" width="13.421875" style="368" customWidth="1"/>
    <col min="97" max="97" width="13.8515625" style="368" customWidth="1"/>
    <col min="98" max="99" width="11.421875" style="368" customWidth="1"/>
    <col min="100" max="100" width="2.7109375" style="368" customWidth="1"/>
    <col min="101" max="101" width="15.00390625" style="368" customWidth="1"/>
    <col min="102" max="102" width="8.28125" style="368" customWidth="1"/>
    <col min="103" max="103" width="23.28125" style="368" customWidth="1"/>
    <col min="104" max="104" width="14.7109375" style="368" customWidth="1"/>
    <col min="105" max="105" width="17.8515625" style="368" customWidth="1"/>
    <col min="106" max="16384" width="11.421875" style="368" customWidth="1"/>
  </cols>
  <sheetData>
    <row r="1" spans="1:100" ht="18.75">
      <c r="A1" s="369"/>
      <c r="B1" s="370"/>
      <c r="C1" s="525" t="str">
        <f>"FISCALÍA PROVINCIAL DE "&amp;UPPER(Fisc_Provincial!C4)</f>
        <v>FISCALÍA PROVINCIAL DE CUENCA</v>
      </c>
      <c r="D1" s="525"/>
      <c r="E1" s="525"/>
      <c r="G1" s="369"/>
      <c r="P1" s="369"/>
      <c r="V1" s="369"/>
      <c r="AD1" s="369"/>
      <c r="AL1" s="369"/>
      <c r="AT1" s="369"/>
      <c r="AZ1" s="369"/>
      <c r="BI1" s="369"/>
      <c r="BP1" s="369"/>
      <c r="CB1" s="369"/>
      <c r="CI1" s="369"/>
      <c r="CP1" s="369"/>
      <c r="CV1" s="369"/>
    </row>
    <row r="2" spans="1:101" s="372" customFormat="1" ht="11.25">
      <c r="A2" s="371">
        <v>0</v>
      </c>
      <c r="H2" s="373"/>
      <c r="Q2" s="373"/>
      <c r="AF2" s="526"/>
      <c r="AG2" s="526"/>
      <c r="AH2" s="526"/>
      <c r="AI2" s="526"/>
      <c r="AN2" s="526"/>
      <c r="AO2" s="526"/>
      <c r="AP2" s="526"/>
      <c r="AQ2" s="526"/>
      <c r="BB2" s="527"/>
      <c r="BC2" s="527"/>
      <c r="BD2" s="527"/>
      <c r="BE2" s="527"/>
      <c r="BF2" s="527"/>
      <c r="BG2" s="527"/>
      <c r="BQ2" s="527" t="s">
        <v>988</v>
      </c>
      <c r="BR2" s="527"/>
      <c r="BS2" s="527"/>
      <c r="BT2" s="527"/>
      <c r="BU2" s="527"/>
      <c r="BV2" s="527"/>
      <c r="BW2" s="527"/>
      <c r="BX2" s="527"/>
      <c r="BY2" s="527"/>
      <c r="BZ2" s="527"/>
      <c r="CW2" s="373"/>
    </row>
    <row r="3" spans="17:101" s="372" customFormat="1" ht="11.25">
      <c r="Q3" s="373"/>
      <c r="AF3" s="526" t="s">
        <v>989</v>
      </c>
      <c r="AG3" s="526"/>
      <c r="AH3" s="526"/>
      <c r="AI3" s="526"/>
      <c r="AN3" s="526" t="s">
        <v>990</v>
      </c>
      <c r="AO3" s="526"/>
      <c r="AP3" s="526"/>
      <c r="AQ3" s="526"/>
      <c r="BB3" s="527" t="s">
        <v>897</v>
      </c>
      <c r="BC3" s="527"/>
      <c r="BD3" s="527"/>
      <c r="BE3" s="527"/>
      <c r="BF3" s="527"/>
      <c r="BG3" s="527"/>
      <c r="CW3" s="373"/>
    </row>
    <row r="4" spans="3:104" s="375" customFormat="1" ht="21.75" customHeight="1">
      <c r="C4" s="526" t="s">
        <v>66</v>
      </c>
      <c r="D4" s="526"/>
      <c r="E4" s="526"/>
      <c r="I4" s="526" t="s">
        <v>85</v>
      </c>
      <c r="J4" s="526"/>
      <c r="K4" s="526"/>
      <c r="L4" s="526"/>
      <c r="M4" s="526"/>
      <c r="Q4" s="526" t="s">
        <v>991</v>
      </c>
      <c r="R4" s="526"/>
      <c r="S4" s="526"/>
      <c r="T4" s="526"/>
      <c r="W4" s="526" t="s">
        <v>954</v>
      </c>
      <c r="X4" s="526"/>
      <c r="Y4" s="526"/>
      <c r="Z4" s="526"/>
      <c r="AA4" s="526"/>
      <c r="AB4" s="526"/>
      <c r="AV4" s="526" t="s">
        <v>992</v>
      </c>
      <c r="AW4" s="526"/>
      <c r="AX4" s="526"/>
      <c r="BK4" s="526" t="s">
        <v>897</v>
      </c>
      <c r="BL4" s="526"/>
      <c r="BM4" s="526"/>
      <c r="BQ4" s="530" t="s">
        <v>993</v>
      </c>
      <c r="BR4" s="528" t="s">
        <v>994</v>
      </c>
      <c r="BS4" s="528" t="s">
        <v>995</v>
      </c>
      <c r="BT4" s="528" t="s">
        <v>996</v>
      </c>
      <c r="BU4" s="528" t="s">
        <v>997</v>
      </c>
      <c r="BV4" s="528" t="s">
        <v>998</v>
      </c>
      <c r="BW4" s="528" t="s">
        <v>999</v>
      </c>
      <c r="BX4" s="528" t="s">
        <v>306</v>
      </c>
      <c r="BY4" s="529" t="s">
        <v>1000</v>
      </c>
      <c r="BZ4" s="529" t="s">
        <v>1001</v>
      </c>
      <c r="CA4" s="529" t="s">
        <v>1002</v>
      </c>
      <c r="CD4" s="526" t="s">
        <v>203</v>
      </c>
      <c r="CE4" s="526"/>
      <c r="CF4" s="526"/>
      <c r="CK4" s="526" t="s">
        <v>1003</v>
      </c>
      <c r="CL4" s="526"/>
      <c r="CR4" s="531" t="str">
        <f>DatosGenerales!B93</f>
        <v>SENTENCIAS JUZGADOS DE INSTRUCCIÓN EN JUICIOS DE FALTAS</v>
      </c>
      <c r="CS4" s="531"/>
      <c r="CW4" s="526" t="s">
        <v>105</v>
      </c>
      <c r="CX4" s="526"/>
      <c r="CY4" s="526"/>
      <c r="CZ4" s="526"/>
    </row>
    <row r="5" spans="32:79" s="375" customFormat="1" ht="14.25" customHeight="1">
      <c r="AF5" s="379" t="s">
        <v>1004</v>
      </c>
      <c r="AG5" s="380" t="s">
        <v>1005</v>
      </c>
      <c r="AH5" s="380" t="s">
        <v>790</v>
      </c>
      <c r="AI5" s="381" t="s">
        <v>790</v>
      </c>
      <c r="AN5" s="379" t="s">
        <v>1004</v>
      </c>
      <c r="AO5" s="380" t="s">
        <v>1005</v>
      </c>
      <c r="AP5" s="380" t="s">
        <v>790</v>
      </c>
      <c r="AQ5" s="381" t="s">
        <v>790</v>
      </c>
      <c r="BB5" s="530" t="s">
        <v>1006</v>
      </c>
      <c r="BC5" s="528" t="s">
        <v>1007</v>
      </c>
      <c r="BD5" s="528" t="s">
        <v>1008</v>
      </c>
      <c r="BE5" s="528" t="s">
        <v>175</v>
      </c>
      <c r="BF5" s="528" t="s">
        <v>176</v>
      </c>
      <c r="BG5" s="529" t="s">
        <v>177</v>
      </c>
      <c r="BQ5" s="530"/>
      <c r="BR5" s="528"/>
      <c r="BS5" s="528"/>
      <c r="BT5" s="528"/>
      <c r="BU5" s="528"/>
      <c r="BV5" s="528"/>
      <c r="BW5" s="528"/>
      <c r="BX5" s="528"/>
      <c r="BY5" s="529"/>
      <c r="BZ5" s="529"/>
      <c r="CA5" s="529"/>
    </row>
    <row r="6" spans="3:103" s="375" customFormat="1" ht="14.25" customHeight="1">
      <c r="C6" s="382" t="str">
        <f>"Incoadas en "&amp;ANYO_MEMORIA</f>
        <v>Incoadas en 2015</v>
      </c>
      <c r="D6" s="383" t="s">
        <v>1009</v>
      </c>
      <c r="E6" s="382" t="s">
        <v>1010</v>
      </c>
      <c r="I6" s="384" t="s">
        <v>1011</v>
      </c>
      <c r="J6" s="383" t="s">
        <v>1012</v>
      </c>
      <c r="K6" s="383" t="s">
        <v>125</v>
      </c>
      <c r="L6" s="383" t="s">
        <v>15</v>
      </c>
      <c r="M6" s="385" t="s">
        <v>1013</v>
      </c>
      <c r="N6" s="386" t="s">
        <v>1014</v>
      </c>
      <c r="O6" s="386"/>
      <c r="R6" s="384" t="s">
        <v>103</v>
      </c>
      <c r="S6" s="385" t="s">
        <v>104</v>
      </c>
      <c r="W6" s="384" t="s">
        <v>1015</v>
      </c>
      <c r="X6" s="383" t="s">
        <v>1016</v>
      </c>
      <c r="Y6" s="383" t="s">
        <v>1017</v>
      </c>
      <c r="Z6" s="383" t="s">
        <v>777</v>
      </c>
      <c r="AA6" s="383" t="s">
        <v>1018</v>
      </c>
      <c r="AB6" s="385" t="s">
        <v>98</v>
      </c>
      <c r="AF6" s="387" t="s">
        <v>1019</v>
      </c>
      <c r="AG6" s="388" t="s">
        <v>1019</v>
      </c>
      <c r="AH6" s="388" t="s">
        <v>1020</v>
      </c>
      <c r="AI6" s="389" t="s">
        <v>1021</v>
      </c>
      <c r="AN6" s="387" t="s">
        <v>1019</v>
      </c>
      <c r="AO6" s="388" t="s">
        <v>1019</v>
      </c>
      <c r="AP6" s="388" t="s">
        <v>1020</v>
      </c>
      <c r="AQ6" s="389" t="s">
        <v>1021</v>
      </c>
      <c r="AV6" s="384" t="s">
        <v>1022</v>
      </c>
      <c r="AW6" s="383" t="s">
        <v>1023</v>
      </c>
      <c r="AX6" s="385" t="s">
        <v>1024</v>
      </c>
      <c r="BB6" s="530"/>
      <c r="BC6" s="528"/>
      <c r="BD6" s="528"/>
      <c r="BE6" s="528"/>
      <c r="BF6" s="528"/>
      <c r="BG6" s="529"/>
      <c r="BK6" s="384" t="s">
        <v>179</v>
      </c>
      <c r="BL6" s="383" t="s">
        <v>180</v>
      </c>
      <c r="BM6" s="385" t="s">
        <v>1025</v>
      </c>
      <c r="BQ6" s="530"/>
      <c r="BR6" s="528"/>
      <c r="BS6" s="528"/>
      <c r="BT6" s="528"/>
      <c r="BU6" s="528"/>
      <c r="BV6" s="528"/>
      <c r="BW6" s="528"/>
      <c r="BX6" s="528"/>
      <c r="BY6" s="529"/>
      <c r="BZ6" s="529"/>
      <c r="CA6" s="529"/>
      <c r="CD6" s="384" t="s">
        <v>993</v>
      </c>
      <c r="CE6" s="383" t="s">
        <v>1026</v>
      </c>
      <c r="CF6" s="385" t="s">
        <v>177</v>
      </c>
      <c r="CK6" s="384" t="s">
        <v>1027</v>
      </c>
      <c r="CL6" s="385" t="s">
        <v>1028</v>
      </c>
      <c r="CR6" s="384" t="s">
        <v>790</v>
      </c>
      <c r="CS6" s="385" t="s">
        <v>949</v>
      </c>
      <c r="CX6" s="384" t="s">
        <v>1011</v>
      </c>
      <c r="CY6" s="385" t="s">
        <v>1029</v>
      </c>
    </row>
    <row r="7" spans="3:103" s="390" customFormat="1" ht="21" customHeight="1">
      <c r="C7" s="391">
        <f>DatosGenerales!D5</f>
        <v>14552</v>
      </c>
      <c r="D7" s="392">
        <f>SUM(DatosGenerales!D12:D17)</f>
        <v>1378</v>
      </c>
      <c r="E7" s="393">
        <f>SUM(DatosGenerales!D9:D11)</f>
        <v>13434</v>
      </c>
      <c r="I7" s="394">
        <f>DatosGenerales!D21</f>
        <v>382</v>
      </c>
      <c r="J7" s="392">
        <f>DatosGenerales!D22</f>
        <v>22</v>
      </c>
      <c r="K7" s="391">
        <f>SUM(DatosGenerales!D23:DatosGenerales!D25)</f>
        <v>73</v>
      </c>
      <c r="L7" s="392">
        <f>DatosGenerales!D27</f>
        <v>261</v>
      </c>
      <c r="M7" s="391">
        <f>DatosGenerales!D100</f>
        <v>186</v>
      </c>
      <c r="N7" s="395">
        <f>L7-M7</f>
        <v>75</v>
      </c>
      <c r="O7" s="395"/>
      <c r="R7" s="394">
        <f>DatosGenerales!D37</f>
        <v>676</v>
      </c>
      <c r="S7" s="396">
        <f>DatosGenerales!D38</f>
        <v>3</v>
      </c>
      <c r="W7" s="397">
        <f>DatosGenerales!D27</f>
        <v>261</v>
      </c>
      <c r="X7" s="398">
        <f>DatosGenerales!D53</f>
        <v>624</v>
      </c>
      <c r="Y7" s="398">
        <f>DatosGenerales!D54</f>
        <v>20</v>
      </c>
      <c r="Z7" s="398">
        <f>DatosGenerales!D67</f>
        <v>6</v>
      </c>
      <c r="AA7" s="398">
        <f>DatosGenerales!D75</f>
        <v>4</v>
      </c>
      <c r="AB7" s="399">
        <f>SUM(W7:AA7)</f>
        <v>915</v>
      </c>
      <c r="AF7" s="394">
        <f>SUM(DatosGenerales!D111,DatosGenerales!D112,DatosGenerales!D115)</f>
        <v>464</v>
      </c>
      <c r="AG7" s="392">
        <f>SUM(DatosGenerales!D113,DatosGenerales!D116)</f>
        <v>166</v>
      </c>
      <c r="AH7" s="392">
        <f>DatosGenerales!D111</f>
        <v>92</v>
      </c>
      <c r="AI7" s="396">
        <f>DatosGenerales!D112</f>
        <v>295</v>
      </c>
      <c r="AN7" s="394">
        <f>SUM(DatosGenerales!D122,DatosGenerales!D123,DatosGenerales!D126)</f>
        <v>21</v>
      </c>
      <c r="AO7" s="392">
        <f>SUM(DatosGenerales!D124,DatosGenerales!D127)</f>
        <v>10</v>
      </c>
      <c r="AP7" s="392">
        <f>DatosGenerales!D122</f>
        <v>4</v>
      </c>
      <c r="AQ7" s="396">
        <f>DatosGenerales!D123</f>
        <v>11</v>
      </c>
      <c r="AV7" s="394">
        <f>SUM(DatosGenerales!D142:DatosGenerales!D143)</f>
        <v>13</v>
      </c>
      <c r="AW7" s="392">
        <f>SUM(DatosGenerales!D144:DatosGenerales!D145)</f>
        <v>0</v>
      </c>
      <c r="AX7" s="396">
        <f>SUM(DatosGenerales!D146:DatosGenerales!D147)</f>
        <v>1</v>
      </c>
      <c r="BB7" s="394">
        <f>DatosGenerales!D153</f>
        <v>4</v>
      </c>
      <c r="BC7" s="392">
        <f>DatosGenerales!D154</f>
        <v>50</v>
      </c>
      <c r="BD7" s="392">
        <f>DatosGenerales!D155</f>
        <v>54</v>
      </c>
      <c r="BE7" s="392">
        <f>DatosGenerales!D156</f>
        <v>2</v>
      </c>
      <c r="BF7" s="392">
        <f>DatosGenerales!D157</f>
        <v>23</v>
      </c>
      <c r="BG7" s="396">
        <f>DatosGenerales!D158</f>
        <v>0</v>
      </c>
      <c r="BK7" s="394">
        <f>DatosGenerales!D159</f>
        <v>77</v>
      </c>
      <c r="BL7" s="392">
        <f>DatosGenerales!D160</f>
        <v>49</v>
      </c>
      <c r="BM7" s="399">
        <f>DatosGenerales!D162</f>
        <v>10</v>
      </c>
      <c r="BQ7" s="394">
        <f>DatosGenerales!D274</f>
        <v>478</v>
      </c>
      <c r="BR7" s="398">
        <f>DatosGenerales!D278</f>
        <v>5</v>
      </c>
      <c r="BS7" s="398">
        <f>DatosGenerales!D295</f>
        <v>59</v>
      </c>
      <c r="BT7" s="398">
        <f>DatosGenerales!D298</f>
        <v>1</v>
      </c>
      <c r="BU7" s="398">
        <f>DatosGenerales!D308</f>
        <v>57</v>
      </c>
      <c r="BV7" s="398">
        <f>DatosGenerales!D313</f>
        <v>0</v>
      </c>
      <c r="BW7" s="398">
        <f>DatosGenerales!D324</f>
        <v>40</v>
      </c>
      <c r="BX7" s="398">
        <f>DatosGenerales!D329</f>
        <v>23</v>
      </c>
      <c r="BY7" s="396">
        <f>DatosGenerales!D334</f>
        <v>156</v>
      </c>
      <c r="BZ7" s="396">
        <f>DatosGenerales!D343</f>
        <v>20</v>
      </c>
      <c r="CA7" s="396">
        <f>DatosGenerales!D355</f>
        <v>305</v>
      </c>
      <c r="CD7" s="394">
        <f>DatosGenerales!D207</f>
        <v>354</v>
      </c>
      <c r="CE7" s="392">
        <f>DatosGenerales!D208</f>
        <v>639</v>
      </c>
      <c r="CF7" s="396">
        <f>DatosGenerales!D209</f>
        <v>180</v>
      </c>
      <c r="CK7" s="394">
        <f>DatosGenerales!D218</f>
        <v>100</v>
      </c>
      <c r="CL7" s="396">
        <f>DatosGenerales!D221</f>
        <v>29</v>
      </c>
      <c r="CR7" s="394">
        <f>DatosGenerales!D94</f>
        <v>216</v>
      </c>
      <c r="CS7" s="393">
        <f>DatosGenerales!D95</f>
        <v>402</v>
      </c>
      <c r="CT7" s="400"/>
      <c r="CX7" s="394">
        <f>DatosGenerales!D43</f>
        <v>524</v>
      </c>
      <c r="CY7" s="396">
        <f>DatosGenerales!D44</f>
        <v>73</v>
      </c>
    </row>
    <row r="8" ht="12.75">
      <c r="B8" s="401"/>
    </row>
    <row r="15" spans="54:60" ht="12.75">
      <c r="BB15" s="402"/>
      <c r="BC15" s="402"/>
      <c r="BD15" s="402"/>
      <c r="BE15" s="402"/>
      <c r="BF15" s="402"/>
      <c r="BG15" s="402"/>
      <c r="BH15" s="402"/>
    </row>
    <row r="16" spans="54:60" ht="12.75" customHeight="1">
      <c r="BB16" s="403"/>
      <c r="BC16" s="403"/>
      <c r="BD16" s="403"/>
      <c r="BE16" s="403"/>
      <c r="BF16" s="403"/>
      <c r="BG16" s="403"/>
      <c r="BH16" s="402"/>
    </row>
    <row r="17" spans="54:60" ht="12.75">
      <c r="BB17" s="403"/>
      <c r="BC17" s="403"/>
      <c r="BD17" s="403"/>
      <c r="BE17" s="403"/>
      <c r="BF17" s="403"/>
      <c r="BG17" s="403"/>
      <c r="BH17" s="402"/>
    </row>
    <row r="18" spans="54:60" ht="12.75">
      <c r="BB18" s="402"/>
      <c r="BC18" s="402"/>
      <c r="BD18" s="402"/>
      <c r="BE18" s="402"/>
      <c r="BF18" s="402"/>
      <c r="BG18" s="402"/>
      <c r="BH18" s="402"/>
    </row>
    <row r="19" spans="20:104" ht="12.75">
      <c r="T19" s="368" t="s">
        <v>1030</v>
      </c>
      <c r="CZ19" s="368" t="s">
        <v>1030</v>
      </c>
    </row>
    <row r="22" spans="69:73" ht="12.75">
      <c r="BQ22" s="404" t="s">
        <v>1031</v>
      </c>
      <c r="BU22" s="404"/>
    </row>
    <row r="23" spans="25:40" ht="12.75">
      <c r="Y23" s="405"/>
      <c r="AF23" s="406"/>
      <c r="AN23" s="406"/>
    </row>
    <row r="30" ht="12.75">
      <c r="BP30" s="407"/>
    </row>
    <row r="31" s="375" customFormat="1" ht="12.75" customHeight="1">
      <c r="BP31" s="408"/>
    </row>
    <row r="32" s="390" customFormat="1" ht="12">
      <c r="BP32" s="409"/>
    </row>
    <row r="33" ht="12.75">
      <c r="BP33" s="407"/>
    </row>
    <row r="38" spans="72:73" ht="15.75">
      <c r="BT38" s="410" t="s">
        <v>1032</v>
      </c>
      <c r="BU38" s="411">
        <v>13</v>
      </c>
    </row>
    <row r="41" ht="12.75">
      <c r="BQ41" s="404" t="s">
        <v>1033</v>
      </c>
    </row>
    <row r="51" spans="69:71" ht="12.75">
      <c r="BQ51" s="412" t="s">
        <v>1034</v>
      </c>
      <c r="BR51" s="412" t="s">
        <v>1034</v>
      </c>
      <c r="BS51" s="407"/>
    </row>
    <row r="52" spans="69:79" ht="12.75">
      <c r="BQ52" s="412" t="s">
        <v>1035</v>
      </c>
      <c r="BR52" s="412" t="s">
        <v>1036</v>
      </c>
      <c r="BS52" s="408"/>
      <c r="BT52" s="375"/>
      <c r="BU52" s="375"/>
      <c r="BV52" s="375"/>
      <c r="BW52" s="375"/>
      <c r="BX52" s="375"/>
      <c r="BY52" s="375"/>
      <c r="BZ52" s="375"/>
      <c r="CA52" s="375"/>
    </row>
    <row r="53" spans="69:79" ht="12.75">
      <c r="BQ53" s="413">
        <f>SUM(DatosGenerales!D261,DatosGenerales!D263,DatosGenerales!D265)</f>
        <v>173</v>
      </c>
      <c r="BR53" s="413">
        <f>SUM(DatosGenerales!D262,DatosGenerales!D264,DatosGenerales!D266)</f>
        <v>141</v>
      </c>
      <c r="BS53" s="409"/>
      <c r="BT53" s="390"/>
      <c r="BU53" s="390"/>
      <c r="BV53" s="390"/>
      <c r="BW53" s="390"/>
      <c r="BX53" s="390"/>
      <c r="BY53" s="390"/>
      <c r="BZ53" s="390"/>
      <c r="CA53" s="390"/>
    </row>
    <row r="55" ht="12.75">
      <c r="BQ55" s="404" t="s">
        <v>1037</v>
      </c>
    </row>
    <row r="65" spans="69:72" ht="12.75">
      <c r="BQ65" s="412" t="s">
        <v>1038</v>
      </c>
      <c r="BR65" s="412" t="s">
        <v>1039</v>
      </c>
      <c r="BS65" s="412" t="s">
        <v>1040</v>
      </c>
      <c r="BT65" s="412"/>
    </row>
    <row r="66" spans="69:77" ht="12.75">
      <c r="BQ66" s="413">
        <f>SUM(DatosGenerales!D261,DatosGenerales!D262)</f>
        <v>5</v>
      </c>
      <c r="BR66" s="413">
        <f>SUM(DatosGenerales!D263,DatosGenerales!D264)</f>
        <v>221</v>
      </c>
      <c r="BS66" s="413">
        <f>SUM(DatosGenerales!D265,DatosGenerales!D266)</f>
        <v>88</v>
      </c>
      <c r="BT66" s="413"/>
      <c r="BU66" s="390"/>
      <c r="BV66" s="390"/>
      <c r="BW66" s="390"/>
      <c r="BX66" s="390"/>
      <c r="BY66" s="390"/>
    </row>
  </sheetData>
  <sheetProtection/>
  <mergeCells count="35">
    <mergeCell ref="CK4:CL4"/>
    <mergeCell ref="CR4:CS4"/>
    <mergeCell ref="CW4:CZ4"/>
    <mergeCell ref="BB5:BB6"/>
    <mergeCell ref="BC5:BC6"/>
    <mergeCell ref="BD5:BD6"/>
    <mergeCell ref="BE5:BE6"/>
    <mergeCell ref="BF5:BF6"/>
    <mergeCell ref="BG5:BG6"/>
    <mergeCell ref="BW4:BW6"/>
    <mergeCell ref="BX4:BX6"/>
    <mergeCell ref="BY4:BY6"/>
    <mergeCell ref="BZ4:BZ6"/>
    <mergeCell ref="CA4:CA6"/>
    <mergeCell ref="CD4:CF4"/>
    <mergeCell ref="BQ4:BQ6"/>
    <mergeCell ref="BR4:BR6"/>
    <mergeCell ref="BS4:BS6"/>
    <mergeCell ref="BT4:BT6"/>
    <mergeCell ref="BU4:BU6"/>
    <mergeCell ref="BV4:BV6"/>
    <mergeCell ref="C4:E4"/>
    <mergeCell ref="I4:M4"/>
    <mergeCell ref="Q4:T4"/>
    <mergeCell ref="W4:AB4"/>
    <mergeCell ref="AV4:AX4"/>
    <mergeCell ref="BK4:BM4"/>
    <mergeCell ref="C1:E1"/>
    <mergeCell ref="AF2:AI2"/>
    <mergeCell ref="AN2:AQ2"/>
    <mergeCell ref="BB2:BG2"/>
    <mergeCell ref="BQ2:BZ2"/>
    <mergeCell ref="AF3:AI3"/>
    <mergeCell ref="AN3:AQ3"/>
    <mergeCell ref="BB3:B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BH23" sqref="BH23"/>
    </sheetView>
  </sheetViews>
  <sheetFormatPr defaultColWidth="11.421875" defaultRowHeight="12.75"/>
  <cols>
    <col min="1" max="1" width="2.7109375" style="414" customWidth="1"/>
    <col min="2" max="2" width="7.8515625" style="414" customWidth="1"/>
    <col min="3" max="3" width="11.421875" style="414" customWidth="1"/>
    <col min="4" max="4" width="12.00390625" style="414" customWidth="1"/>
    <col min="5" max="5" width="51.00390625" style="414" customWidth="1"/>
    <col min="6" max="6" width="2.7109375" style="414" customWidth="1"/>
    <col min="7" max="7" width="7.8515625" style="414" customWidth="1"/>
    <col min="8" max="9" width="11.421875" style="414" customWidth="1"/>
    <col min="10" max="10" width="51.00390625" style="414" customWidth="1"/>
    <col min="11" max="11" width="2.7109375" style="414" customWidth="1"/>
    <col min="12" max="12" width="7.8515625" style="414" customWidth="1"/>
    <col min="13" max="14" width="11.421875" style="414" customWidth="1"/>
    <col min="15" max="15" width="51.00390625" style="414" customWidth="1"/>
    <col min="16" max="16" width="2.7109375" style="414" customWidth="1"/>
    <col min="17" max="17" width="7.8515625" style="414" customWidth="1"/>
    <col min="18" max="19" width="11.421875" style="414" customWidth="1"/>
    <col min="20" max="20" width="51.00390625" style="414" customWidth="1"/>
    <col min="21" max="21" width="2.7109375" style="414" customWidth="1"/>
    <col min="22" max="22" width="7.8515625" style="414" customWidth="1"/>
    <col min="23" max="24" width="11.421875" style="414" customWidth="1"/>
    <col min="25" max="25" width="51.00390625" style="414" customWidth="1"/>
    <col min="26" max="26" width="2.7109375" style="414" customWidth="1"/>
    <col min="27" max="27" width="7.8515625" style="414" customWidth="1"/>
    <col min="28" max="29" width="11.421875" style="414" customWidth="1"/>
    <col min="30" max="30" width="51.00390625" style="414" customWidth="1"/>
    <col min="31" max="31" width="2.7109375" style="414" customWidth="1"/>
    <col min="32" max="32" width="7.8515625" style="414" customWidth="1"/>
    <col min="33" max="34" width="11.421875" style="414" customWidth="1"/>
    <col min="35" max="35" width="51.00390625" style="414" customWidth="1"/>
    <col min="36" max="36" width="2.7109375" style="414" customWidth="1"/>
    <col min="37" max="37" width="7.8515625" style="414" customWidth="1"/>
    <col min="38" max="39" width="11.421875" style="414" customWidth="1"/>
    <col min="40" max="40" width="51.00390625" style="414" customWidth="1"/>
    <col min="41" max="41" width="2.7109375" style="414" customWidth="1"/>
    <col min="42" max="42" width="7.8515625" style="414" customWidth="1"/>
    <col min="43" max="44" width="11.421875" style="414" customWidth="1"/>
    <col min="45" max="45" width="51.00390625" style="414" customWidth="1"/>
    <col min="46" max="46" width="2.7109375" style="414" customWidth="1"/>
    <col min="47" max="47" width="7.8515625" style="414" customWidth="1"/>
    <col min="48" max="49" width="11.421875" style="414" customWidth="1"/>
    <col min="50" max="50" width="51.00390625" style="414" customWidth="1"/>
    <col min="51" max="51" width="2.7109375" style="414" customWidth="1"/>
    <col min="52" max="52" width="7.8515625" style="414" customWidth="1"/>
    <col min="53" max="54" width="11.421875" style="414" customWidth="1"/>
    <col min="55" max="55" width="51.00390625" style="414" customWidth="1"/>
    <col min="56" max="56" width="2.7109375" style="414" customWidth="1"/>
    <col min="57" max="57" width="7.8515625" style="414" customWidth="1"/>
    <col min="58" max="59" width="11.421875" style="414" customWidth="1"/>
    <col min="60" max="60" width="51.00390625" style="414" customWidth="1"/>
    <col min="61" max="61" width="2.7109375" style="414" customWidth="1"/>
    <col min="62" max="16384" width="11.421875" style="414" customWidth="1"/>
  </cols>
  <sheetData>
    <row r="1" spans="1:61" ht="18.75" customHeight="1">
      <c r="A1" s="415"/>
      <c r="C1" s="404" t="s">
        <v>1041</v>
      </c>
      <c r="F1" s="415"/>
      <c r="K1" s="415"/>
      <c r="P1" s="415"/>
      <c r="U1" s="415"/>
      <c r="Z1" s="415"/>
      <c r="AE1" s="415"/>
      <c r="AJ1" s="415"/>
      <c r="AO1" s="415"/>
      <c r="AT1" s="415"/>
      <c r="AY1" s="415"/>
      <c r="BD1" s="415"/>
      <c r="BF1" s="416"/>
      <c r="BI1" s="415"/>
    </row>
    <row r="2" spans="59:60" ht="12">
      <c r="BG2" s="417"/>
      <c r="BH2" s="416"/>
    </row>
    <row r="3" spans="3:58" s="404" customFormat="1" ht="12">
      <c r="C3" s="404" t="s">
        <v>1042</v>
      </c>
      <c r="H3" s="404" t="s">
        <v>1043</v>
      </c>
      <c r="M3" s="404" t="s">
        <v>1044</v>
      </c>
      <c r="R3" s="404" t="s">
        <v>1045</v>
      </c>
      <c r="W3" s="404" t="s">
        <v>1046</v>
      </c>
      <c r="AB3" s="404" t="s">
        <v>1047</v>
      </c>
      <c r="AG3" s="404" t="s">
        <v>1048</v>
      </c>
      <c r="AL3" s="404" t="s">
        <v>1049</v>
      </c>
      <c r="AQ3" s="404" t="s">
        <v>1050</v>
      </c>
      <c r="AV3" s="404" t="s">
        <v>1051</v>
      </c>
      <c r="BA3" s="404" t="s">
        <v>1052</v>
      </c>
      <c r="BF3" s="404" t="s">
        <v>1053</v>
      </c>
    </row>
    <row r="5" spans="8:59" ht="12">
      <c r="H5" s="416"/>
      <c r="I5" s="416"/>
      <c r="M5" s="416"/>
      <c r="N5" s="416"/>
      <c r="R5" s="416"/>
      <c r="S5" s="416"/>
      <c r="W5" s="416"/>
      <c r="X5" s="416"/>
      <c r="AB5" s="416"/>
      <c r="AC5" s="416"/>
      <c r="AG5" s="416"/>
      <c r="AH5" s="416"/>
      <c r="AL5" s="416"/>
      <c r="AM5" s="416"/>
      <c r="AQ5" s="416"/>
      <c r="AR5" s="416"/>
      <c r="AV5" s="416"/>
      <c r="AW5" s="416"/>
      <c r="BA5" s="416"/>
      <c r="BB5" s="416"/>
      <c r="BF5" s="416"/>
      <c r="BG5" s="416"/>
    </row>
    <row r="6" spans="8:59" ht="12">
      <c r="H6" s="416"/>
      <c r="I6" s="416"/>
      <c r="M6" s="416"/>
      <c r="N6" s="416"/>
      <c r="R6" s="416"/>
      <c r="S6" s="416"/>
      <c r="W6" s="416"/>
      <c r="X6" s="416"/>
      <c r="AB6" s="416"/>
      <c r="AC6" s="416"/>
      <c r="AG6" s="416"/>
      <c r="AH6" s="416"/>
      <c r="AL6" s="416"/>
      <c r="AM6" s="416"/>
      <c r="AQ6" s="416"/>
      <c r="AR6" s="416"/>
      <c r="AV6" s="416"/>
      <c r="AW6" s="416"/>
      <c r="BA6" s="416"/>
      <c r="BB6" s="416"/>
      <c r="BF6" s="416"/>
      <c r="BG6" s="416"/>
    </row>
    <row r="7" spans="28:29" ht="12">
      <c r="AB7" s="416"/>
      <c r="AC7" s="416"/>
    </row>
    <row r="11" ht="64.5" customHeight="1"/>
    <row r="22" ht="12" customHeight="1"/>
    <row r="23" ht="12" customHeight="1"/>
    <row r="24" ht="12" customHeight="1"/>
    <row r="25" spans="3:59" s="418" customFormat="1" ht="15.75">
      <c r="C25" s="410" t="s">
        <v>1032</v>
      </c>
      <c r="D25" s="411">
        <v>50</v>
      </c>
      <c r="H25" s="410" t="s">
        <v>1032</v>
      </c>
      <c r="I25" s="411">
        <v>5</v>
      </c>
      <c r="M25" s="410" t="s">
        <v>1032</v>
      </c>
      <c r="N25" s="411">
        <v>0</v>
      </c>
      <c r="R25" s="410" t="s">
        <v>1032</v>
      </c>
      <c r="S25" s="411">
        <v>50</v>
      </c>
      <c r="W25" s="410" t="s">
        <v>1032</v>
      </c>
      <c r="X25" s="411">
        <v>30</v>
      </c>
      <c r="AB25" s="410" t="s">
        <v>1032</v>
      </c>
      <c r="AC25" s="411">
        <v>0</v>
      </c>
      <c r="AG25" s="410" t="s">
        <v>1032</v>
      </c>
      <c r="AH25" s="411">
        <v>0</v>
      </c>
      <c r="AL25" s="410" t="s">
        <v>1032</v>
      </c>
      <c r="AM25" s="411">
        <v>0</v>
      </c>
      <c r="AQ25" s="410" t="s">
        <v>1032</v>
      </c>
      <c r="AR25" s="411">
        <v>0</v>
      </c>
      <c r="AV25" s="410" t="s">
        <v>1032</v>
      </c>
      <c r="AW25" s="411">
        <v>5</v>
      </c>
      <c r="BA25" s="410" t="s">
        <v>1032</v>
      </c>
      <c r="BB25" s="411">
        <v>0</v>
      </c>
      <c r="BF25" s="410" t="s">
        <v>1032</v>
      </c>
      <c r="BG25" s="411">
        <v>10</v>
      </c>
    </row>
    <row r="28" spans="8:44" s="419" customFormat="1" ht="15.75">
      <c r="H28" s="410" t="s">
        <v>1054</v>
      </c>
      <c r="I28" s="420">
        <f>DatosDelitos!F325</f>
        <v>382</v>
      </c>
      <c r="M28" s="410" t="s">
        <v>1054</v>
      </c>
      <c r="N28" s="420">
        <f>DatosDelitos!G325</f>
        <v>286</v>
      </c>
      <c r="R28" s="410" t="s">
        <v>1054</v>
      </c>
      <c r="S28" s="420">
        <f>DatosDelitos!H325</f>
        <v>930</v>
      </c>
      <c r="W28" s="410" t="s">
        <v>1054</v>
      </c>
      <c r="X28" s="420">
        <f>DatosDelitos!I325</f>
        <v>738</v>
      </c>
      <c r="AB28" s="410" t="s">
        <v>1054</v>
      </c>
      <c r="AC28" s="420">
        <f>DatosDelitos!J325</f>
        <v>6</v>
      </c>
      <c r="AG28" s="410" t="s">
        <v>1054</v>
      </c>
      <c r="AH28" s="420">
        <f>DatosDelitos!K325</f>
        <v>13</v>
      </c>
      <c r="AL28" s="410" t="s">
        <v>1054</v>
      </c>
      <c r="AM28" s="420">
        <f>DatosDelitos!L325</f>
        <v>1</v>
      </c>
      <c r="AQ28" s="410" t="s">
        <v>1054</v>
      </c>
      <c r="AR28" s="420">
        <f>DatosDelitos!M325</f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AV3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21" customFormat="1" ht="89.25">
      <c r="A1" s="421" t="s">
        <v>1055</v>
      </c>
      <c r="B1" s="421" t="s">
        <v>1056</v>
      </c>
      <c r="C1" s="421" t="s">
        <v>1057</v>
      </c>
      <c r="D1" s="421" t="s">
        <v>1058</v>
      </c>
      <c r="E1" s="421" t="s">
        <v>1059</v>
      </c>
      <c r="F1" s="421" t="s">
        <v>1060</v>
      </c>
      <c r="G1" s="421" t="s">
        <v>1061</v>
      </c>
      <c r="H1" s="421" t="s">
        <v>1062</v>
      </c>
      <c r="I1" s="421" t="s">
        <v>1063</v>
      </c>
      <c r="J1" s="421" t="s">
        <v>1064</v>
      </c>
      <c r="K1" s="421" t="s">
        <v>1065</v>
      </c>
      <c r="L1" s="421" t="s">
        <v>1066</v>
      </c>
      <c r="M1" s="421" t="s">
        <v>1067</v>
      </c>
      <c r="N1" s="421" t="s">
        <v>1068</v>
      </c>
      <c r="O1" s="421" t="s">
        <v>1069</v>
      </c>
      <c r="P1" s="421" t="s">
        <v>1070</v>
      </c>
      <c r="Q1" s="421" t="s">
        <v>1071</v>
      </c>
      <c r="R1" s="421" t="s">
        <v>1072</v>
      </c>
      <c r="S1" s="421" t="s">
        <v>1073</v>
      </c>
      <c r="T1" s="421" t="s">
        <v>1074</v>
      </c>
      <c r="U1" s="421" t="s">
        <v>1075</v>
      </c>
      <c r="V1" s="421" t="s">
        <v>1076</v>
      </c>
      <c r="W1" s="421" t="s">
        <v>1077</v>
      </c>
      <c r="AA1" s="421" t="s">
        <v>1078</v>
      </c>
      <c r="AB1" s="421" t="s">
        <v>1079</v>
      </c>
      <c r="AC1" s="421" t="s">
        <v>1080</v>
      </c>
    </row>
    <row r="2" spans="1:48" ht="12.75">
      <c r="A2" t="s">
        <v>1015</v>
      </c>
      <c r="B2" t="s">
        <v>1006</v>
      </c>
      <c r="C2" t="s">
        <v>993</v>
      </c>
      <c r="D2" t="s">
        <v>661</v>
      </c>
      <c r="E2" t="s">
        <v>661</v>
      </c>
      <c r="F2" t="s">
        <v>669</v>
      </c>
      <c r="G2" t="s">
        <v>662</v>
      </c>
      <c r="H2" t="s">
        <v>689</v>
      </c>
      <c r="I2" t="s">
        <v>661</v>
      </c>
      <c r="J2" t="s">
        <v>661</v>
      </c>
      <c r="K2" t="s">
        <v>661</v>
      </c>
      <c r="L2" t="s">
        <v>661</v>
      </c>
      <c r="M2" t="s">
        <v>661</v>
      </c>
      <c r="N2" t="s">
        <v>661</v>
      </c>
      <c r="O2" t="s">
        <v>661</v>
      </c>
      <c r="P2" t="s">
        <v>834</v>
      </c>
      <c r="Q2" t="s">
        <v>834</v>
      </c>
      <c r="R2" t="s">
        <v>815</v>
      </c>
      <c r="S2" t="s">
        <v>834</v>
      </c>
      <c r="T2" t="s">
        <v>834</v>
      </c>
      <c r="U2" t="s">
        <v>815</v>
      </c>
      <c r="V2" t="s">
        <v>79</v>
      </c>
      <c r="W2" t="s">
        <v>179</v>
      </c>
      <c r="Z2" t="s">
        <v>834</v>
      </c>
      <c r="AA2" t="s">
        <v>885</v>
      </c>
      <c r="AB2" t="s">
        <v>894</v>
      </c>
      <c r="AC2" t="s">
        <v>898</v>
      </c>
      <c r="AD2" t="s">
        <v>938</v>
      </c>
      <c r="AE2" t="s">
        <v>942</v>
      </c>
      <c r="AF2" t="s">
        <v>946</v>
      </c>
      <c r="AG2" t="s">
        <v>696</v>
      </c>
      <c r="AH2" t="s">
        <v>177</v>
      </c>
      <c r="AI2" t="s">
        <v>252</v>
      </c>
      <c r="AL2" t="s">
        <v>938</v>
      </c>
      <c r="AM2" t="s">
        <v>513</v>
      </c>
      <c r="AN2" t="s">
        <v>938</v>
      </c>
      <c r="AO2" t="s">
        <v>938</v>
      </c>
      <c r="AT2" t="s">
        <v>938</v>
      </c>
      <c r="AU2" t="s">
        <v>513</v>
      </c>
      <c r="AV2" t="s">
        <v>938</v>
      </c>
    </row>
    <row r="3" spans="1:48" ht="12.75">
      <c r="A3" t="s">
        <v>1016</v>
      </c>
      <c r="B3" t="s">
        <v>1007</v>
      </c>
      <c r="C3" t="s">
        <v>994</v>
      </c>
      <c r="D3" t="s">
        <v>662</v>
      </c>
      <c r="E3" t="s">
        <v>665</v>
      </c>
      <c r="F3" t="s">
        <v>672</v>
      </c>
      <c r="G3" t="s">
        <v>663</v>
      </c>
      <c r="H3" t="s">
        <v>662</v>
      </c>
      <c r="I3" t="s">
        <v>662</v>
      </c>
      <c r="J3" t="s">
        <v>662</v>
      </c>
      <c r="K3" t="s">
        <v>662</v>
      </c>
      <c r="L3" t="s">
        <v>665</v>
      </c>
      <c r="M3" t="s">
        <v>345</v>
      </c>
      <c r="N3" t="s">
        <v>675</v>
      </c>
      <c r="O3" t="s">
        <v>662</v>
      </c>
      <c r="P3" t="s">
        <v>663</v>
      </c>
      <c r="Q3" t="s">
        <v>663</v>
      </c>
      <c r="R3" t="s">
        <v>817</v>
      </c>
      <c r="S3" t="s">
        <v>663</v>
      </c>
      <c r="T3" t="s">
        <v>663</v>
      </c>
      <c r="U3" t="s">
        <v>816</v>
      </c>
      <c r="V3" t="s">
        <v>80</v>
      </c>
      <c r="W3" t="s">
        <v>180</v>
      </c>
      <c r="Z3" t="s">
        <v>663</v>
      </c>
      <c r="AA3" t="s">
        <v>886</v>
      </c>
      <c r="AB3" t="s">
        <v>895</v>
      </c>
      <c r="AC3" t="s">
        <v>899</v>
      </c>
      <c r="AD3" t="s">
        <v>513</v>
      </c>
      <c r="AE3" t="s">
        <v>942</v>
      </c>
      <c r="AF3" t="s">
        <v>948</v>
      </c>
      <c r="AG3" t="s">
        <v>942</v>
      </c>
      <c r="AI3" t="s">
        <v>253</v>
      </c>
      <c r="AL3" t="s">
        <v>513</v>
      </c>
      <c r="AM3" t="s">
        <v>514</v>
      </c>
      <c r="AN3" t="s">
        <v>513</v>
      </c>
      <c r="AO3" t="s">
        <v>513</v>
      </c>
      <c r="AT3" t="s">
        <v>513</v>
      </c>
      <c r="AU3" t="s">
        <v>514</v>
      </c>
      <c r="AV3" t="s">
        <v>513</v>
      </c>
    </row>
    <row r="4" spans="1:48" ht="12.75">
      <c r="A4" t="s">
        <v>1017</v>
      </c>
      <c r="B4" t="s">
        <v>1008</v>
      </c>
      <c r="C4" t="s">
        <v>995</v>
      </c>
      <c r="D4" t="s">
        <v>663</v>
      </c>
      <c r="E4" t="s">
        <v>670</v>
      </c>
      <c r="F4" t="s">
        <v>677</v>
      </c>
      <c r="G4" t="s">
        <v>677</v>
      </c>
      <c r="H4" t="s">
        <v>663</v>
      </c>
      <c r="I4" t="s">
        <v>670</v>
      </c>
      <c r="J4" t="s">
        <v>663</v>
      </c>
      <c r="K4" t="s">
        <v>665</v>
      </c>
      <c r="L4" t="s">
        <v>670</v>
      </c>
      <c r="M4" t="s">
        <v>355</v>
      </c>
      <c r="N4" t="s">
        <v>679</v>
      </c>
      <c r="O4" t="s">
        <v>663</v>
      </c>
      <c r="P4" t="s">
        <v>838</v>
      </c>
      <c r="Q4" t="s">
        <v>838</v>
      </c>
      <c r="R4" t="s">
        <v>818</v>
      </c>
      <c r="S4" t="s">
        <v>835</v>
      </c>
      <c r="T4" t="s">
        <v>835</v>
      </c>
      <c r="U4" t="s">
        <v>817</v>
      </c>
      <c r="V4" t="s">
        <v>81</v>
      </c>
      <c r="W4" t="s">
        <v>1025</v>
      </c>
      <c r="Z4" t="s">
        <v>838</v>
      </c>
      <c r="AA4" t="s">
        <v>887</v>
      </c>
      <c r="AB4" t="s">
        <v>896</v>
      </c>
      <c r="AC4" t="s">
        <v>900</v>
      </c>
      <c r="AD4" t="s">
        <v>514</v>
      </c>
      <c r="AE4" t="s">
        <v>695</v>
      </c>
      <c r="AF4" t="s">
        <v>946</v>
      </c>
      <c r="AG4" t="s">
        <v>943</v>
      </c>
      <c r="AI4" t="s">
        <v>254</v>
      </c>
      <c r="AL4" t="s">
        <v>514</v>
      </c>
      <c r="AM4" t="s">
        <v>516</v>
      </c>
      <c r="AN4" t="s">
        <v>514</v>
      </c>
      <c r="AO4" t="s">
        <v>514</v>
      </c>
      <c r="AT4" t="s">
        <v>517</v>
      </c>
      <c r="AU4" t="s">
        <v>517</v>
      </c>
      <c r="AV4" t="s">
        <v>514</v>
      </c>
    </row>
    <row r="5" spans="1:48" ht="12.75">
      <c r="A5" t="s">
        <v>777</v>
      </c>
      <c r="B5" t="s">
        <v>175</v>
      </c>
      <c r="C5" t="s">
        <v>996</v>
      </c>
      <c r="D5" t="s">
        <v>668</v>
      </c>
      <c r="E5" t="s">
        <v>680</v>
      </c>
      <c r="F5" t="s">
        <v>679</v>
      </c>
      <c r="G5" t="s">
        <v>680</v>
      </c>
      <c r="H5" t="s">
        <v>664</v>
      </c>
      <c r="I5" t="s">
        <v>677</v>
      </c>
      <c r="J5" t="s">
        <v>669</v>
      </c>
      <c r="K5" t="s">
        <v>358</v>
      </c>
      <c r="L5" t="s">
        <v>676</v>
      </c>
      <c r="M5" t="s">
        <v>358</v>
      </c>
      <c r="N5" t="s">
        <v>358</v>
      </c>
      <c r="O5" t="s">
        <v>669</v>
      </c>
      <c r="P5" t="s">
        <v>43</v>
      </c>
      <c r="Q5" t="s">
        <v>838</v>
      </c>
      <c r="R5" t="s">
        <v>819</v>
      </c>
      <c r="S5" t="s">
        <v>838</v>
      </c>
      <c r="T5" t="s">
        <v>838</v>
      </c>
      <c r="U5" t="s">
        <v>818</v>
      </c>
      <c r="V5" t="s">
        <v>82</v>
      </c>
      <c r="Z5" t="s">
        <v>43</v>
      </c>
      <c r="AA5" t="s">
        <v>889</v>
      </c>
      <c r="AC5" t="s">
        <v>901</v>
      </c>
      <c r="AD5" t="s">
        <v>516</v>
      </c>
      <c r="AE5" t="s">
        <v>943</v>
      </c>
      <c r="AF5" t="s">
        <v>948</v>
      </c>
      <c r="AI5" t="s">
        <v>255</v>
      </c>
      <c r="AL5" t="s">
        <v>516</v>
      </c>
      <c r="AM5" t="s">
        <v>517</v>
      </c>
      <c r="AN5" t="s">
        <v>516</v>
      </c>
      <c r="AO5" t="s">
        <v>516</v>
      </c>
      <c r="AT5" t="s">
        <v>517</v>
      </c>
      <c r="AV5" t="s">
        <v>516</v>
      </c>
    </row>
    <row r="6" spans="1:48" ht="12.75">
      <c r="A6" t="s">
        <v>1018</v>
      </c>
      <c r="B6" t="s">
        <v>176</v>
      </c>
      <c r="C6" t="s">
        <v>997</v>
      </c>
      <c r="D6" t="s">
        <v>669</v>
      </c>
      <c r="E6" t="s">
        <v>662</v>
      </c>
      <c r="F6" t="s">
        <v>686</v>
      </c>
      <c r="G6" t="s">
        <v>177</v>
      </c>
      <c r="H6" t="s">
        <v>665</v>
      </c>
      <c r="I6" t="s">
        <v>680</v>
      </c>
      <c r="J6" t="s">
        <v>670</v>
      </c>
      <c r="K6" t="s">
        <v>662</v>
      </c>
      <c r="L6" t="s">
        <v>678</v>
      </c>
      <c r="M6" t="s">
        <v>662</v>
      </c>
      <c r="N6" t="s">
        <v>662</v>
      </c>
      <c r="O6" t="s">
        <v>670</v>
      </c>
      <c r="P6" t="s">
        <v>43</v>
      </c>
      <c r="Q6" t="s">
        <v>837</v>
      </c>
      <c r="R6" t="s">
        <v>820</v>
      </c>
      <c r="S6" t="s">
        <v>43</v>
      </c>
      <c r="T6" t="s">
        <v>838</v>
      </c>
      <c r="U6" t="s">
        <v>865</v>
      </c>
      <c r="V6" t="s">
        <v>83</v>
      </c>
      <c r="Z6" t="s">
        <v>177</v>
      </c>
      <c r="AA6" t="s">
        <v>890</v>
      </c>
      <c r="AD6" t="s">
        <v>517</v>
      </c>
      <c r="AE6" t="s">
        <v>495</v>
      </c>
      <c r="AF6" t="s">
        <v>777</v>
      </c>
      <c r="AI6" t="s">
        <v>257</v>
      </c>
      <c r="AL6" t="s">
        <v>517</v>
      </c>
      <c r="AM6" t="s">
        <v>516</v>
      </c>
      <c r="AN6" t="s">
        <v>517</v>
      </c>
      <c r="AO6" t="s">
        <v>517</v>
      </c>
      <c r="AV6" t="s">
        <v>517</v>
      </c>
    </row>
    <row r="7" spans="1:48" ht="12.75">
      <c r="A7" t="s">
        <v>1081</v>
      </c>
      <c r="B7" t="s">
        <v>177</v>
      </c>
      <c r="C7" t="s">
        <v>999</v>
      </c>
      <c r="D7" t="s">
        <v>670</v>
      </c>
      <c r="E7" t="s">
        <v>663</v>
      </c>
      <c r="F7" t="s">
        <v>177</v>
      </c>
      <c r="G7" t="s">
        <v>670</v>
      </c>
      <c r="H7" t="s">
        <v>670</v>
      </c>
      <c r="I7" t="s">
        <v>177</v>
      </c>
      <c r="J7" t="s">
        <v>677</v>
      </c>
      <c r="K7" t="s">
        <v>663</v>
      </c>
      <c r="L7" t="s">
        <v>679</v>
      </c>
      <c r="M7" t="s">
        <v>663</v>
      </c>
      <c r="N7" t="s">
        <v>663</v>
      </c>
      <c r="O7" t="s">
        <v>676</v>
      </c>
      <c r="P7" t="s">
        <v>838</v>
      </c>
      <c r="Q7" t="s">
        <v>838</v>
      </c>
      <c r="R7" t="s">
        <v>824</v>
      </c>
      <c r="S7" t="s">
        <v>838</v>
      </c>
      <c r="T7" t="s">
        <v>838</v>
      </c>
      <c r="AD7" t="s">
        <v>518</v>
      </c>
      <c r="AE7" t="s">
        <v>944</v>
      </c>
      <c r="AF7" t="s">
        <v>778</v>
      </c>
      <c r="AI7" t="s">
        <v>258</v>
      </c>
      <c r="AL7" t="s">
        <v>518</v>
      </c>
      <c r="AM7" t="s">
        <v>517</v>
      </c>
      <c r="AN7" t="s">
        <v>517</v>
      </c>
      <c r="AO7" t="s">
        <v>517</v>
      </c>
      <c r="AV7" t="s">
        <v>518</v>
      </c>
    </row>
    <row r="8" spans="1:41" ht="12.75">
      <c r="A8" t="s">
        <v>177</v>
      </c>
      <c r="C8" t="s">
        <v>306</v>
      </c>
      <c r="D8" t="s">
        <v>675</v>
      </c>
      <c r="E8" t="s">
        <v>664</v>
      </c>
      <c r="F8" t="s">
        <v>670</v>
      </c>
      <c r="G8" t="s">
        <v>691</v>
      </c>
      <c r="H8" t="s">
        <v>677</v>
      </c>
      <c r="I8" t="s">
        <v>669</v>
      </c>
      <c r="J8" t="s">
        <v>680</v>
      </c>
      <c r="K8" t="s">
        <v>664</v>
      </c>
      <c r="L8" t="s">
        <v>664</v>
      </c>
      <c r="M8" t="s">
        <v>664</v>
      </c>
      <c r="N8" t="s">
        <v>664</v>
      </c>
      <c r="O8" t="s">
        <v>677</v>
      </c>
      <c r="P8" t="s">
        <v>43</v>
      </c>
      <c r="R8" t="s">
        <v>821</v>
      </c>
      <c r="S8" t="s">
        <v>43</v>
      </c>
      <c r="AD8" t="s">
        <v>518</v>
      </c>
      <c r="AF8" t="s">
        <v>845</v>
      </c>
      <c r="AI8" t="s">
        <v>177</v>
      </c>
      <c r="AL8" t="s">
        <v>518</v>
      </c>
      <c r="AM8" t="s">
        <v>518</v>
      </c>
      <c r="AN8" t="s">
        <v>518</v>
      </c>
      <c r="AO8" t="s">
        <v>518</v>
      </c>
    </row>
    <row r="9" spans="1:35" ht="12.75">
      <c r="A9" t="s">
        <v>1082</v>
      </c>
      <c r="C9" t="s">
        <v>1000</v>
      </c>
      <c r="D9" t="s">
        <v>677</v>
      </c>
      <c r="E9" t="s">
        <v>665</v>
      </c>
      <c r="F9" t="s">
        <v>691</v>
      </c>
      <c r="G9" t="s">
        <v>677</v>
      </c>
      <c r="H9" t="s">
        <v>680</v>
      </c>
      <c r="I9" t="s">
        <v>670</v>
      </c>
      <c r="J9" t="s">
        <v>682</v>
      </c>
      <c r="K9" t="s">
        <v>665</v>
      </c>
      <c r="L9" t="s">
        <v>665</v>
      </c>
      <c r="M9" t="s">
        <v>665</v>
      </c>
      <c r="N9" t="s">
        <v>665</v>
      </c>
      <c r="O9" t="s">
        <v>678</v>
      </c>
      <c r="R9" t="s">
        <v>822</v>
      </c>
      <c r="AF9" t="s">
        <v>846</v>
      </c>
      <c r="AI9" t="s">
        <v>217</v>
      </c>
    </row>
    <row r="10" spans="1:35" ht="12.75">
      <c r="A10" t="s">
        <v>670</v>
      </c>
      <c r="C10" t="s">
        <v>1001</v>
      </c>
      <c r="D10" t="s">
        <v>678</v>
      </c>
      <c r="E10" t="s">
        <v>666</v>
      </c>
      <c r="F10" t="s">
        <v>672</v>
      </c>
      <c r="G10" t="s">
        <v>678</v>
      </c>
      <c r="H10" t="s">
        <v>665</v>
      </c>
      <c r="I10" t="s">
        <v>671</v>
      </c>
      <c r="J10" t="s">
        <v>177</v>
      </c>
      <c r="K10" t="s">
        <v>666</v>
      </c>
      <c r="L10" t="s">
        <v>666</v>
      </c>
      <c r="M10" t="s">
        <v>666</v>
      </c>
      <c r="N10" t="s">
        <v>666</v>
      </c>
      <c r="O10" t="s">
        <v>680</v>
      </c>
      <c r="R10" t="s">
        <v>823</v>
      </c>
      <c r="AI10" t="s">
        <v>177</v>
      </c>
    </row>
    <row r="11" spans="1:35" ht="12.75">
      <c r="A11" t="s">
        <v>672</v>
      </c>
      <c r="C11" t="s">
        <v>1002</v>
      </c>
      <c r="D11" t="s">
        <v>680</v>
      </c>
      <c r="E11" t="s">
        <v>667</v>
      </c>
      <c r="F11" t="s">
        <v>694</v>
      </c>
      <c r="G11" t="s">
        <v>679</v>
      </c>
      <c r="H11" t="s">
        <v>666</v>
      </c>
      <c r="I11" t="s">
        <v>672</v>
      </c>
      <c r="J11" t="s">
        <v>675</v>
      </c>
      <c r="K11" t="s">
        <v>667</v>
      </c>
      <c r="L11" t="s">
        <v>667</v>
      </c>
      <c r="M11" t="s">
        <v>667</v>
      </c>
      <c r="N11" t="s">
        <v>667</v>
      </c>
      <c r="O11" t="s">
        <v>682</v>
      </c>
      <c r="R11" t="s">
        <v>824</v>
      </c>
      <c r="AI11" t="s">
        <v>177</v>
      </c>
    </row>
    <row r="12" spans="1:15" ht="12.75">
      <c r="A12" t="s">
        <v>674</v>
      </c>
      <c r="D12" t="s">
        <v>686</v>
      </c>
      <c r="E12" t="s">
        <v>668</v>
      </c>
      <c r="F12" t="s">
        <v>677</v>
      </c>
      <c r="G12" t="s">
        <v>680</v>
      </c>
      <c r="H12" t="s">
        <v>690</v>
      </c>
      <c r="I12" t="s">
        <v>674</v>
      </c>
      <c r="J12" t="s">
        <v>676</v>
      </c>
      <c r="K12" t="s">
        <v>668</v>
      </c>
      <c r="L12" t="s">
        <v>668</v>
      </c>
      <c r="M12" t="s">
        <v>668</v>
      </c>
      <c r="N12" t="s">
        <v>668</v>
      </c>
      <c r="O12" t="s">
        <v>177</v>
      </c>
    </row>
    <row r="13" spans="1:15" ht="12.75">
      <c r="A13" t="s">
        <v>675</v>
      </c>
      <c r="D13" t="s">
        <v>177</v>
      </c>
      <c r="E13" t="s">
        <v>669</v>
      </c>
      <c r="F13" t="s">
        <v>678</v>
      </c>
      <c r="G13" t="s">
        <v>682</v>
      </c>
      <c r="H13" t="s">
        <v>668</v>
      </c>
      <c r="I13" t="s">
        <v>675</v>
      </c>
      <c r="J13" t="s">
        <v>677</v>
      </c>
      <c r="K13" t="s">
        <v>669</v>
      </c>
      <c r="L13" t="s">
        <v>669</v>
      </c>
      <c r="M13" t="s">
        <v>669</v>
      </c>
      <c r="N13" t="s">
        <v>669</v>
      </c>
      <c r="O13" t="s">
        <v>675</v>
      </c>
    </row>
    <row r="14" spans="1:15" ht="12.75">
      <c r="A14" t="s">
        <v>676</v>
      </c>
      <c r="D14" t="s">
        <v>673</v>
      </c>
      <c r="E14" t="s">
        <v>670</v>
      </c>
      <c r="F14" t="s">
        <v>679</v>
      </c>
      <c r="G14" t="s">
        <v>686</v>
      </c>
      <c r="H14" t="s">
        <v>669</v>
      </c>
      <c r="I14" t="s">
        <v>676</v>
      </c>
      <c r="J14" t="s">
        <v>678</v>
      </c>
      <c r="K14" t="s">
        <v>670</v>
      </c>
      <c r="L14" t="s">
        <v>670</v>
      </c>
      <c r="M14" t="s">
        <v>670</v>
      </c>
      <c r="N14" t="s">
        <v>670</v>
      </c>
      <c r="O14" t="s">
        <v>676</v>
      </c>
    </row>
    <row r="15" spans="1:15" ht="12.75">
      <c r="A15" t="s">
        <v>677</v>
      </c>
      <c r="D15" t="s">
        <v>674</v>
      </c>
      <c r="E15" t="s">
        <v>671</v>
      </c>
      <c r="F15" t="s">
        <v>680</v>
      </c>
      <c r="G15" t="s">
        <v>670</v>
      </c>
      <c r="H15" t="s">
        <v>670</v>
      </c>
      <c r="I15" t="s">
        <v>677</v>
      </c>
      <c r="J15" t="s">
        <v>680</v>
      </c>
      <c r="K15" t="s">
        <v>671</v>
      </c>
      <c r="L15" t="s">
        <v>671</v>
      </c>
      <c r="M15" t="s">
        <v>671</v>
      </c>
      <c r="N15" t="s">
        <v>671</v>
      </c>
      <c r="O15" t="s">
        <v>677</v>
      </c>
    </row>
    <row r="16" spans="1:15" ht="12.75">
      <c r="A16" t="s">
        <v>678</v>
      </c>
      <c r="D16" t="s">
        <v>675</v>
      </c>
      <c r="E16" t="s">
        <v>672</v>
      </c>
      <c r="F16" t="s">
        <v>682</v>
      </c>
      <c r="G16" t="s">
        <v>691</v>
      </c>
      <c r="H16" t="s">
        <v>691</v>
      </c>
      <c r="I16" t="s">
        <v>678</v>
      </c>
      <c r="J16" t="s">
        <v>681</v>
      </c>
      <c r="K16" t="s">
        <v>672</v>
      </c>
      <c r="L16" t="s">
        <v>672</v>
      </c>
      <c r="M16" t="s">
        <v>672</v>
      </c>
      <c r="N16" t="s">
        <v>672</v>
      </c>
      <c r="O16" t="s">
        <v>678</v>
      </c>
    </row>
    <row r="17" spans="1:15" ht="12.75">
      <c r="A17" t="s">
        <v>679</v>
      </c>
      <c r="D17" t="s">
        <v>676</v>
      </c>
      <c r="E17" t="s">
        <v>673</v>
      </c>
      <c r="F17" t="s">
        <v>650</v>
      </c>
      <c r="G17" t="s">
        <v>672</v>
      </c>
      <c r="H17" t="s">
        <v>672</v>
      </c>
      <c r="I17" t="s">
        <v>679</v>
      </c>
      <c r="J17" t="s">
        <v>682</v>
      </c>
      <c r="K17" t="s">
        <v>673</v>
      </c>
      <c r="L17" t="s">
        <v>673</v>
      </c>
      <c r="M17" t="s">
        <v>673</v>
      </c>
      <c r="N17" t="s">
        <v>673</v>
      </c>
      <c r="O17" t="s">
        <v>679</v>
      </c>
    </row>
    <row r="18" spans="1:15" ht="12.75">
      <c r="A18" t="s">
        <v>680</v>
      </c>
      <c r="D18" t="s">
        <v>677</v>
      </c>
      <c r="E18" t="s">
        <v>674</v>
      </c>
      <c r="F18" t="s">
        <v>686</v>
      </c>
      <c r="G18" t="s">
        <v>673</v>
      </c>
      <c r="H18" t="s">
        <v>673</v>
      </c>
      <c r="I18" t="s">
        <v>680</v>
      </c>
      <c r="J18" t="s">
        <v>686</v>
      </c>
      <c r="K18" t="s">
        <v>674</v>
      </c>
      <c r="L18" t="s">
        <v>674</v>
      </c>
      <c r="M18" t="s">
        <v>674</v>
      </c>
      <c r="N18" t="s">
        <v>674</v>
      </c>
      <c r="O18" t="s">
        <v>680</v>
      </c>
    </row>
    <row r="19" spans="1:15" ht="12.75">
      <c r="A19" t="s">
        <v>682</v>
      </c>
      <c r="D19" t="s">
        <v>678</v>
      </c>
      <c r="E19" t="s">
        <v>675</v>
      </c>
      <c r="F19" t="s">
        <v>695</v>
      </c>
      <c r="G19" t="s">
        <v>674</v>
      </c>
      <c r="H19" t="s">
        <v>674</v>
      </c>
      <c r="I19" t="s">
        <v>681</v>
      </c>
      <c r="J19" t="s">
        <v>675</v>
      </c>
      <c r="K19" t="s">
        <v>675</v>
      </c>
      <c r="L19" t="s">
        <v>675</v>
      </c>
      <c r="M19" t="s">
        <v>675</v>
      </c>
      <c r="N19" t="s">
        <v>675</v>
      </c>
      <c r="O19" t="s">
        <v>682</v>
      </c>
    </row>
    <row r="20" spans="1:15" ht="12.75">
      <c r="A20" t="s">
        <v>686</v>
      </c>
      <c r="D20" t="s">
        <v>679</v>
      </c>
      <c r="E20" t="s">
        <v>676</v>
      </c>
      <c r="F20" t="s">
        <v>696</v>
      </c>
      <c r="G20" t="s">
        <v>675</v>
      </c>
      <c r="H20" t="s">
        <v>675</v>
      </c>
      <c r="I20" t="s">
        <v>682</v>
      </c>
      <c r="J20" t="s">
        <v>676</v>
      </c>
      <c r="K20" t="s">
        <v>676</v>
      </c>
      <c r="L20" t="s">
        <v>676</v>
      </c>
      <c r="M20" t="s">
        <v>676</v>
      </c>
      <c r="N20" t="s">
        <v>676</v>
      </c>
      <c r="O20" t="s">
        <v>676</v>
      </c>
    </row>
    <row r="21" spans="1:15" ht="12.75">
      <c r="A21" t="s">
        <v>177</v>
      </c>
      <c r="D21" t="s">
        <v>680</v>
      </c>
      <c r="E21" t="s">
        <v>677</v>
      </c>
      <c r="F21" t="s">
        <v>675</v>
      </c>
      <c r="G21" t="s">
        <v>676</v>
      </c>
      <c r="H21" t="s">
        <v>676</v>
      </c>
      <c r="I21" t="s">
        <v>686</v>
      </c>
      <c r="J21" t="s">
        <v>677</v>
      </c>
      <c r="K21" t="s">
        <v>677</v>
      </c>
      <c r="L21" t="s">
        <v>677</v>
      </c>
      <c r="M21" t="s">
        <v>677</v>
      </c>
      <c r="N21" t="s">
        <v>677</v>
      </c>
      <c r="O21" t="s">
        <v>677</v>
      </c>
    </row>
    <row r="22" spans="4:15" ht="12.75">
      <c r="D22" t="s">
        <v>681</v>
      </c>
      <c r="E22" t="s">
        <v>678</v>
      </c>
      <c r="F22" t="s">
        <v>697</v>
      </c>
      <c r="G22" t="s">
        <v>677</v>
      </c>
      <c r="H22" t="s">
        <v>677</v>
      </c>
      <c r="I22" t="s">
        <v>678</v>
      </c>
      <c r="J22" t="s">
        <v>678</v>
      </c>
      <c r="K22" t="s">
        <v>678</v>
      </c>
      <c r="L22" t="s">
        <v>678</v>
      </c>
      <c r="M22" t="s">
        <v>678</v>
      </c>
      <c r="N22" t="s">
        <v>678</v>
      </c>
      <c r="O22" t="s">
        <v>678</v>
      </c>
    </row>
    <row r="23" spans="4:15" ht="12.75">
      <c r="D23" t="s">
        <v>682</v>
      </c>
      <c r="E23" t="s">
        <v>679</v>
      </c>
      <c r="F23" t="s">
        <v>676</v>
      </c>
      <c r="G23" t="s">
        <v>678</v>
      </c>
      <c r="H23" t="s">
        <v>678</v>
      </c>
      <c r="I23" t="s">
        <v>679</v>
      </c>
      <c r="J23" t="s">
        <v>679</v>
      </c>
      <c r="K23" t="s">
        <v>679</v>
      </c>
      <c r="L23" t="s">
        <v>679</v>
      </c>
      <c r="M23" t="s">
        <v>679</v>
      </c>
      <c r="N23" t="s">
        <v>679</v>
      </c>
      <c r="O23" t="s">
        <v>679</v>
      </c>
    </row>
    <row r="24" spans="4:15" ht="12.75">
      <c r="D24" t="s">
        <v>685</v>
      </c>
      <c r="E24" t="s">
        <v>680</v>
      </c>
      <c r="F24" t="s">
        <v>677</v>
      </c>
      <c r="G24" t="s">
        <v>679</v>
      </c>
      <c r="H24" t="s">
        <v>679</v>
      </c>
      <c r="I24" t="s">
        <v>680</v>
      </c>
      <c r="J24" t="s">
        <v>680</v>
      </c>
      <c r="K24" t="s">
        <v>680</v>
      </c>
      <c r="L24" t="s">
        <v>680</v>
      </c>
      <c r="M24" t="s">
        <v>680</v>
      </c>
      <c r="N24" t="s">
        <v>680</v>
      </c>
      <c r="O24" t="s">
        <v>680</v>
      </c>
    </row>
    <row r="25" spans="4:15" ht="12.75">
      <c r="D25" t="s">
        <v>686</v>
      </c>
      <c r="E25" t="s">
        <v>681</v>
      </c>
      <c r="F25" t="s">
        <v>678</v>
      </c>
      <c r="G25" t="s">
        <v>680</v>
      </c>
      <c r="H25" t="s">
        <v>680</v>
      </c>
      <c r="I25" t="s">
        <v>681</v>
      </c>
      <c r="J25" t="s">
        <v>681</v>
      </c>
      <c r="K25" t="s">
        <v>681</v>
      </c>
      <c r="L25" t="s">
        <v>681</v>
      </c>
      <c r="M25" t="s">
        <v>681</v>
      </c>
      <c r="N25" t="s">
        <v>681</v>
      </c>
      <c r="O25" t="s">
        <v>681</v>
      </c>
    </row>
    <row r="26" spans="4:15" ht="12.75">
      <c r="D26" t="s">
        <v>682</v>
      </c>
      <c r="E26" t="s">
        <v>682</v>
      </c>
      <c r="F26" t="s">
        <v>679</v>
      </c>
      <c r="G26" t="s">
        <v>681</v>
      </c>
      <c r="H26" t="s">
        <v>681</v>
      </c>
      <c r="I26" t="s">
        <v>682</v>
      </c>
      <c r="J26" t="s">
        <v>682</v>
      </c>
      <c r="K26" t="s">
        <v>682</v>
      </c>
      <c r="L26" t="s">
        <v>682</v>
      </c>
      <c r="M26" t="s">
        <v>682</v>
      </c>
      <c r="N26" t="s">
        <v>682</v>
      </c>
      <c r="O26" t="s">
        <v>682</v>
      </c>
    </row>
    <row r="27" spans="4:15" ht="12.75">
      <c r="D27" t="s">
        <v>683</v>
      </c>
      <c r="E27" t="s">
        <v>683</v>
      </c>
      <c r="F27" t="s">
        <v>680</v>
      </c>
      <c r="G27" t="s">
        <v>682</v>
      </c>
      <c r="H27" t="s">
        <v>682</v>
      </c>
      <c r="I27" t="s">
        <v>683</v>
      </c>
      <c r="J27" t="s">
        <v>683</v>
      </c>
      <c r="K27" t="s">
        <v>683</v>
      </c>
      <c r="L27" t="s">
        <v>683</v>
      </c>
      <c r="M27" t="s">
        <v>683</v>
      </c>
      <c r="N27" t="s">
        <v>683</v>
      </c>
      <c r="O27" t="s">
        <v>683</v>
      </c>
    </row>
    <row r="28" spans="4:15" ht="12.75">
      <c r="D28" t="s">
        <v>684</v>
      </c>
      <c r="E28" t="s">
        <v>684</v>
      </c>
      <c r="F28" t="s">
        <v>681</v>
      </c>
      <c r="G28" t="s">
        <v>683</v>
      </c>
      <c r="H28" t="s">
        <v>683</v>
      </c>
      <c r="I28" t="s">
        <v>684</v>
      </c>
      <c r="J28" t="s">
        <v>684</v>
      </c>
      <c r="K28" t="s">
        <v>684</v>
      </c>
      <c r="L28" t="s">
        <v>684</v>
      </c>
      <c r="M28" t="s">
        <v>684</v>
      </c>
      <c r="N28" t="s">
        <v>684</v>
      </c>
      <c r="O28" t="s">
        <v>684</v>
      </c>
    </row>
    <row r="29" spans="4:15" ht="12.75">
      <c r="D29" t="s">
        <v>685</v>
      </c>
      <c r="E29" t="s">
        <v>685</v>
      </c>
      <c r="F29" t="s">
        <v>682</v>
      </c>
      <c r="G29" t="s">
        <v>684</v>
      </c>
      <c r="H29" t="s">
        <v>684</v>
      </c>
      <c r="I29" t="s">
        <v>685</v>
      </c>
      <c r="J29" t="s">
        <v>685</v>
      </c>
      <c r="K29" t="s">
        <v>685</v>
      </c>
      <c r="L29" t="s">
        <v>685</v>
      </c>
      <c r="M29" t="s">
        <v>685</v>
      </c>
      <c r="N29" t="s">
        <v>685</v>
      </c>
      <c r="O29" t="s">
        <v>685</v>
      </c>
    </row>
    <row r="30" spans="4:15" ht="12.75">
      <c r="D30" t="s">
        <v>686</v>
      </c>
      <c r="E30" t="s">
        <v>686</v>
      </c>
      <c r="F30" t="s">
        <v>683</v>
      </c>
      <c r="G30" t="s">
        <v>685</v>
      </c>
      <c r="H30" t="s">
        <v>685</v>
      </c>
      <c r="I30" t="s">
        <v>686</v>
      </c>
      <c r="J30" t="s">
        <v>686</v>
      </c>
      <c r="K30" t="s">
        <v>686</v>
      </c>
      <c r="L30" t="s">
        <v>686</v>
      </c>
      <c r="M30" t="s">
        <v>686</v>
      </c>
      <c r="N30" t="s">
        <v>686</v>
      </c>
      <c r="O30" t="s">
        <v>686</v>
      </c>
    </row>
    <row r="31" spans="4:15" ht="12.75">
      <c r="D31" t="s">
        <v>655</v>
      </c>
      <c r="E31" t="s">
        <v>655</v>
      </c>
      <c r="F31" t="s">
        <v>684</v>
      </c>
      <c r="G31" t="s">
        <v>686</v>
      </c>
      <c r="H31" t="s">
        <v>686</v>
      </c>
      <c r="I31" t="s">
        <v>655</v>
      </c>
      <c r="J31" t="s">
        <v>655</v>
      </c>
      <c r="K31" t="s">
        <v>655</v>
      </c>
      <c r="L31" t="s">
        <v>655</v>
      </c>
      <c r="M31" t="s">
        <v>655</v>
      </c>
      <c r="N31" t="s">
        <v>655</v>
      </c>
      <c r="O31" t="s">
        <v>655</v>
      </c>
    </row>
    <row r="32" spans="4:15" ht="12.75">
      <c r="D32" t="s">
        <v>657</v>
      </c>
      <c r="E32" t="s">
        <v>657</v>
      </c>
      <c r="F32" t="s">
        <v>685</v>
      </c>
      <c r="G32" t="s">
        <v>655</v>
      </c>
      <c r="H32" t="s">
        <v>655</v>
      </c>
      <c r="I32" t="s">
        <v>657</v>
      </c>
      <c r="J32" t="s">
        <v>657</v>
      </c>
      <c r="K32" t="s">
        <v>657</v>
      </c>
      <c r="L32" t="s">
        <v>657</v>
      </c>
      <c r="M32" t="s">
        <v>657</v>
      </c>
      <c r="N32" t="s">
        <v>657</v>
      </c>
      <c r="O32" t="s">
        <v>657</v>
      </c>
    </row>
    <row r="33" spans="6:8" ht="12.75">
      <c r="F33" t="s">
        <v>650</v>
      </c>
      <c r="G33" t="s">
        <v>657</v>
      </c>
      <c r="H33" t="s">
        <v>657</v>
      </c>
    </row>
    <row r="34" ht="12.75">
      <c r="F34" t="s">
        <v>686</v>
      </c>
    </row>
    <row r="35" ht="12.75">
      <c r="F35" t="s">
        <v>655</v>
      </c>
    </row>
    <row r="36" ht="12.75">
      <c r="F36" t="s">
        <v>657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1"/>
  <sheetViews>
    <sheetView showGridLines="0" showRowColHeaders="0" zoomScale="125" zoomScaleNormal="125" zoomScalePageLayoutView="0" workbookViewId="0" topLeftCell="A4">
      <selection activeCell="B10" sqref="B10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4</v>
      </c>
    </row>
    <row r="4" ht="6.75" customHeight="1"/>
    <row r="5" ht="14.25" customHeight="1"/>
    <row r="6" spans="2:4" ht="14.25" customHeight="1">
      <c r="B6" s="14" t="s">
        <v>5</v>
      </c>
      <c r="D6" s="14" t="s">
        <v>6</v>
      </c>
    </row>
    <row r="8" spans="2:4" ht="14.25" customHeight="1">
      <c r="B8" s="15" t="s">
        <v>7</v>
      </c>
      <c r="D8" s="15" t="s">
        <v>8</v>
      </c>
    </row>
    <row r="9" spans="2:4" ht="14.25" customHeight="1">
      <c r="B9" s="15" t="s">
        <v>9</v>
      </c>
      <c r="D9" s="15" t="s">
        <v>10</v>
      </c>
    </row>
    <row r="10" spans="2:4" ht="14.25" customHeight="1">
      <c r="B10" s="16" t="s">
        <v>11</v>
      </c>
      <c r="D10" s="15" t="s">
        <v>12</v>
      </c>
    </row>
    <row r="11" spans="2:4" ht="14.25" customHeight="1">
      <c r="B11" s="16" t="s">
        <v>13</v>
      </c>
      <c r="D11" s="15" t="s">
        <v>14</v>
      </c>
    </row>
    <row r="12" spans="2:4" ht="14.25" customHeight="1">
      <c r="B12" s="15" t="s">
        <v>15</v>
      </c>
      <c r="D12" s="15" t="s">
        <v>16</v>
      </c>
    </row>
    <row r="13" spans="2:4" ht="14.25" customHeight="1">
      <c r="B13" s="15" t="s">
        <v>17</v>
      </c>
      <c r="D13" s="15" t="s">
        <v>18</v>
      </c>
    </row>
    <row r="14" spans="2:4" ht="14.25" customHeight="1">
      <c r="B14" s="15" t="s">
        <v>19</v>
      </c>
      <c r="D14" s="15" t="s">
        <v>20</v>
      </c>
    </row>
    <row r="15" spans="2:4" ht="14.25" customHeight="1">
      <c r="B15" s="15" t="s">
        <v>21</v>
      </c>
      <c r="D15" s="15" t="s">
        <v>22</v>
      </c>
    </row>
    <row r="16" spans="2:4" ht="14.25" customHeight="1">
      <c r="B16" s="15" t="s">
        <v>23</v>
      </c>
      <c r="D16" s="15" t="s">
        <v>24</v>
      </c>
    </row>
    <row r="17" spans="2:4" ht="14.25" customHeight="1">
      <c r="B17" s="15" t="s">
        <v>25</v>
      </c>
      <c r="D17" s="15" t="s">
        <v>26</v>
      </c>
    </row>
    <row r="18" spans="2:4" ht="14.25" customHeight="1">
      <c r="B18" s="15" t="s">
        <v>27</v>
      </c>
      <c r="D18" s="15" t="s">
        <v>28</v>
      </c>
    </row>
    <row r="19" spans="2:4" ht="14.25" customHeight="1">
      <c r="B19" s="15" t="s">
        <v>29</v>
      </c>
      <c r="D19" s="15" t="s">
        <v>30</v>
      </c>
    </row>
    <row r="20" spans="2:4" ht="14.25" customHeight="1">
      <c r="B20" s="15" t="s">
        <v>31</v>
      </c>
      <c r="D20" s="15"/>
    </row>
    <row r="21" spans="2:4" ht="20.25" customHeight="1">
      <c r="B21" s="15" t="s">
        <v>32</v>
      </c>
      <c r="D21" s="15"/>
    </row>
    <row r="22" ht="14.25" customHeight="1">
      <c r="B22" s="15"/>
    </row>
    <row r="23" spans="2:4" ht="12.75" customHeight="1">
      <c r="B23" s="14" t="s">
        <v>33</v>
      </c>
      <c r="D23" s="14" t="s">
        <v>34</v>
      </c>
    </row>
    <row r="24" ht="14.25" customHeight="1"/>
    <row r="25" spans="2:4" ht="14.25" customHeight="1">
      <c r="B25" s="15" t="s">
        <v>35</v>
      </c>
      <c r="D25" s="15" t="s">
        <v>36</v>
      </c>
    </row>
    <row r="26" spans="2:4" ht="14.25" customHeight="1">
      <c r="B26" s="15" t="s">
        <v>37</v>
      </c>
      <c r="D26" s="15" t="s">
        <v>38</v>
      </c>
    </row>
    <row r="27" spans="2:4" ht="14.25" customHeight="1">
      <c r="B27" s="15" t="s">
        <v>39</v>
      </c>
      <c r="D27" s="15" t="s">
        <v>40</v>
      </c>
    </row>
    <row r="28" spans="2:4" ht="14.25" customHeight="1">
      <c r="B28" s="15" t="s">
        <v>41</v>
      </c>
      <c r="D28" s="15" t="s">
        <v>42</v>
      </c>
    </row>
    <row r="29" spans="2:4" ht="14.25" customHeight="1">
      <c r="B29" s="15" t="s">
        <v>43</v>
      </c>
      <c r="D29" s="15" t="s">
        <v>44</v>
      </c>
    </row>
    <row r="30" spans="2:4" ht="20.25" customHeight="1">
      <c r="B30" s="15" t="s">
        <v>45</v>
      </c>
      <c r="D30" s="15"/>
    </row>
    <row r="31" ht="14.25" customHeight="1"/>
    <row r="32" spans="2:4" ht="8.25" customHeight="1">
      <c r="B32" s="14" t="s">
        <v>46</v>
      </c>
      <c r="D32" s="14" t="s">
        <v>47</v>
      </c>
    </row>
    <row r="33" ht="14.25" customHeight="1"/>
    <row r="34" spans="2:4" ht="14.25" customHeight="1">
      <c r="B34" s="15" t="s">
        <v>36</v>
      </c>
      <c r="D34" s="16" t="s">
        <v>48</v>
      </c>
    </row>
    <row r="35" spans="2:4" ht="14.25" customHeight="1">
      <c r="B35" s="15" t="s">
        <v>49</v>
      </c>
      <c r="D35" s="16" t="s">
        <v>50</v>
      </c>
    </row>
    <row r="36" spans="2:4" ht="14.25" customHeight="1">
      <c r="B36" s="15" t="s">
        <v>51</v>
      </c>
      <c r="D36" s="16" t="s">
        <v>52</v>
      </c>
    </row>
    <row r="37" spans="2:4" ht="14.25" customHeight="1">
      <c r="B37" s="15" t="s">
        <v>42</v>
      </c>
      <c r="D37" s="16" t="s">
        <v>53</v>
      </c>
    </row>
    <row r="38" spans="2:4" ht="14.25" customHeight="1">
      <c r="B38" s="15" t="s">
        <v>44</v>
      </c>
      <c r="D38" s="16" t="s">
        <v>54</v>
      </c>
    </row>
    <row r="39" ht="14.25" customHeight="1">
      <c r="D39" s="16" t="s">
        <v>55</v>
      </c>
    </row>
    <row r="40" spans="2:4" ht="14.25" customHeight="1">
      <c r="B40" s="14" t="s">
        <v>56</v>
      </c>
      <c r="D40" s="16" t="s">
        <v>57</v>
      </c>
    </row>
    <row r="41" ht="14.25" customHeight="1">
      <c r="D41" s="16" t="s">
        <v>58</v>
      </c>
    </row>
    <row r="42" spans="2:4" ht="14.25" customHeight="1">
      <c r="B42" s="16" t="s">
        <v>59</v>
      </c>
      <c r="D42" s="16" t="s">
        <v>60</v>
      </c>
    </row>
    <row r="43" spans="2:4" ht="14.25" customHeight="1">
      <c r="B43" s="16" t="s">
        <v>61</v>
      </c>
      <c r="D43" s="16" t="s">
        <v>62</v>
      </c>
    </row>
    <row r="44" spans="2:4" ht="14.25" customHeight="1">
      <c r="B44" s="16" t="s">
        <v>62</v>
      </c>
      <c r="D44" s="16" t="s">
        <v>63</v>
      </c>
    </row>
    <row r="45" ht="14.25" customHeight="1">
      <c r="D45" s="16" t="s">
        <v>37</v>
      </c>
    </row>
    <row r="46" ht="14.25" customHeight="1">
      <c r="D46" s="15"/>
    </row>
    <row r="47" spans="2:4" ht="14.25" customHeight="1">
      <c r="B47" s="14" t="s">
        <v>64</v>
      </c>
      <c r="D47" s="15"/>
    </row>
    <row r="48" ht="14.25" customHeight="1"/>
    <row r="49" ht="14.25" customHeight="1">
      <c r="B49" s="16" t="s">
        <v>62</v>
      </c>
    </row>
    <row r="50" ht="14.25" customHeight="1">
      <c r="B50" s="16" t="s">
        <v>65</v>
      </c>
    </row>
    <row r="51" ht="8.25" customHeight="1">
      <c r="B51" s="16" t="s">
        <v>37</v>
      </c>
    </row>
  </sheetData>
  <sheetProtection selectLockedCells="1" selectUnlockedCells="1"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juicios_delitos_leves" display="Juicios delitos leves"/>
    <hyperlink ref="D11" location="DelitosIncoanProcAbrev" display="Por los que se incoan procedimientos abreviados"/>
    <hyperlink ref="B12" location="Calificaciones" display="Calificaciones"/>
    <hyperlink ref="D12" location="DelitosCalificanProcAbrev" display="Por los que se califican procedimientos abreviados"/>
    <hyperlink ref="B13" location="SentenciasJPenal" display="Sentencias de los Juzgados de lo Penal"/>
    <hyperlink ref="D13" location="DelitosIncoanSumario" display="Por los que se incoa procedimiento de sumario ordinario"/>
    <hyperlink ref="B14" location="SentenciasAP" display="Sentencias de la Audiencia Provincial"/>
    <hyperlink ref="D14" location="DelitosCalificanSumario" display="Por los que se califica procedimiento de sumario ordinario"/>
    <hyperlink ref="B15" location="ComparecenciasPrision" display="Comparecencias de prisión"/>
    <hyperlink ref="D15" location="DelitosIncoanJurados" display="Por los que se incoan los jurados"/>
    <hyperlink ref="B16" location="DiligenciasInvestigacionI" display="Diligencias de investigación (I)"/>
    <hyperlink ref="D16" location="DelitosCalificanJurados" display="Por los que se califican los jurados"/>
    <hyperlink ref="B17" location="DiligenciasInvestigacionII" display="Diligencias de investigación (II)"/>
    <hyperlink ref="D17" location="DelitosDilInvestigacion" display="Por los que se incoan diligencias de investigación"/>
    <hyperlink ref="B18" location="Civil" display="Civil"/>
    <hyperlink ref="D18" location="DelitosMedidasPrision" display="Por los que se han solicitado medidas de prisión"/>
    <hyperlink ref="B19" location="RegistroCivil" display="Registro Civil"/>
    <hyperlink ref="D19" location="DelitosSentencias" display="Por los que se dictan sentencias condenatorias"/>
    <hyperlink ref="B20" location="DemandasIncapacidad" display="Demandas de incapacidad"/>
    <hyperlink ref="B21" location="SentenciasJuiciosFaltas" display="Sentencias Juzgados de Instrucción en Juicios de Faltas"/>
    <hyperlink ref="B25" location="MenoresDilyExp" display="Diligencias preliminares / expedientes de reforma"/>
    <hyperlink ref="D25" location="VGeneroProcSent" display="Procedimientos / sentencias"/>
    <hyperlink ref="B26" location="MenoresSent" display="Sentencias"/>
    <hyperlink ref="D26" location="VGeneroIncoa" display="Conductas delictivas en los procedimientos incoados"/>
    <hyperlink ref="B27" location="MenoresMed" display="Medidas"/>
    <hyperlink ref="D27" location="VGeneroCalif" display="Conductas delictivas en los procedimientos calificados"/>
    <hyperlink ref="B28" location="MenoresDel" display="Delitos"/>
    <hyperlink ref="D28" location="VGeneroParent" display="Parentesco entre víctima y agresor"/>
    <hyperlink ref="B29" location="MenoresFalt" display="Faltas"/>
    <hyperlink ref="D29" location="VGeneroMCaut" display="Medidas cautelares"/>
    <hyperlink ref="B30" location="MenoresProtec" display="Protección"/>
    <hyperlink ref="B34" location="VDomesticaProcSent" display="Procedimientos / sentencias"/>
    <hyperlink ref="D34" location="SegVialDilPrevias" display="Diligencias previas"/>
    <hyperlink ref="B35" location="VDomesticaIncoa" display="Procedimientos incoados"/>
    <hyperlink ref="D35" location="SegVialDilUrgentesIncoadas" display="Diligencias urgentes incoadas"/>
    <hyperlink ref="B36" location="VDomesticaCalif" display="Procedimientos calificados"/>
    <hyperlink ref="D36" location="SegVialDilUrgentesCalificadas" display="Diligencias urgentes calificadas"/>
    <hyperlink ref="B37" location="VDomesticaParent" display="Parentesco entre víctima y agresor"/>
    <hyperlink ref="D37" location="SegVialPAIncoados" display="Procedimientos abreviados incoados"/>
    <hyperlink ref="B38" location="VDomesticaMCaut" display="Medidas cautelares"/>
    <hyperlink ref="D38" location="SegVialPACalificados" display="Procedimientos abreviados calificados"/>
    <hyperlink ref="D39" location="SegVialSumIncoados" display="Sumarios incoados"/>
    <hyperlink ref="D40" location="SegVialSumCalificados" display="Sumarios calificados"/>
    <hyperlink ref="D41" location="SegVialJurIncoados" display="Jurados incoados"/>
    <hyperlink ref="B42" location="SinLaboralInfracciones" display="Infracciones"/>
    <hyperlink ref="D42" location="SegVialJurCalificados" display="Jurados calificados"/>
    <hyperlink ref="B43" location="SinLaboralDelitosCausasPend" display="Delitos causas pendientes"/>
    <hyperlink ref="D43" location="SegVialDilInvestigacion" display="Diligencias de investigación"/>
    <hyperlink ref="B44" location="SinLaboralDilInvestigacion" display="Diligencias de investigación"/>
    <hyperlink ref="D44" location="SegVialMedidasPrision" display="Medidas de prisión"/>
    <hyperlink ref="D45" location="SegVialSentencias" display="Sentencias"/>
    <hyperlink ref="B49" location="MedioAmbDilInvestigacion" display="Diligencias de investigación"/>
    <hyperlink ref="B50" location="MedioAmbProcJudiciales" display="Procedimientos judiciales"/>
    <hyperlink ref="B51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selection activeCell="C4" sqref="C4:H4"/>
    </sheetView>
  </sheetViews>
  <sheetFormatPr defaultColWidth="11.421875" defaultRowHeight="12.75" customHeight="1"/>
  <cols>
    <col min="1" max="1" width="2.7109375" style="368" customWidth="1"/>
    <col min="2" max="2" width="4.421875" style="368" customWidth="1"/>
    <col min="3" max="8" width="18.7109375" style="368" customWidth="1"/>
    <col min="9" max="9" width="4.421875" style="368" customWidth="1"/>
    <col min="10" max="10" width="2.7109375" style="368" customWidth="1"/>
    <col min="11" max="11" width="4.57421875" style="368" customWidth="1"/>
    <col min="12" max="12" width="20.7109375" style="368" customWidth="1"/>
    <col min="13" max="13" width="20.57421875" style="368" customWidth="1"/>
    <col min="14" max="16" width="20.7109375" style="368" customWidth="1"/>
    <col min="17" max="17" width="2.7109375" style="368" customWidth="1"/>
    <col min="18" max="18" width="4.57421875" style="368" customWidth="1"/>
    <col min="19" max="26" width="14.7109375" style="368" customWidth="1"/>
    <col min="27" max="27" width="4.57421875" style="368" customWidth="1"/>
    <col min="28" max="28" width="2.7109375" style="368" customWidth="1"/>
    <col min="29" max="29" width="4.57421875" style="368" customWidth="1"/>
    <col min="30" max="37" width="13.7109375" style="368" customWidth="1"/>
    <col min="38" max="38" width="4.57421875" style="368" customWidth="1"/>
    <col min="39" max="39" width="2.7109375" style="368" customWidth="1"/>
    <col min="40" max="40" width="4.57421875" style="368" customWidth="1"/>
    <col min="41" max="43" width="30.7109375" style="368" customWidth="1"/>
    <col min="44" max="44" width="4.57421875" style="368" customWidth="1"/>
    <col min="45" max="45" width="2.7109375" style="368" customWidth="1"/>
    <col min="46" max="46" width="4.57421875" style="368" customWidth="1"/>
    <col min="47" max="52" width="13.7109375" style="368" customWidth="1"/>
    <col min="53" max="53" width="4.57421875" style="368" customWidth="1"/>
    <col min="54" max="16384" width="11.421875" style="368" customWidth="1"/>
  </cols>
  <sheetData>
    <row r="1" spans="1:45" ht="19.5" customHeight="1">
      <c r="A1" s="369"/>
      <c r="B1" s="370"/>
      <c r="C1" s="532" t="s">
        <v>1083</v>
      </c>
      <c r="D1" s="532"/>
      <c r="E1" s="532"/>
      <c r="F1" s="532"/>
      <c r="G1" s="532"/>
      <c r="H1" s="532"/>
      <c r="J1" s="369"/>
      <c r="Q1" s="369"/>
      <c r="AB1" s="369"/>
      <c r="AM1" s="369"/>
      <c r="AS1" s="369"/>
    </row>
    <row r="2" spans="9:19" s="372" customFormat="1" ht="12" customHeight="1">
      <c r="I2" s="373"/>
      <c r="S2" s="373"/>
    </row>
    <row r="3" spans="9:19" s="372" customFormat="1" ht="14.25" customHeight="1">
      <c r="I3" s="368"/>
      <c r="L3" s="368"/>
      <c r="M3" s="368"/>
      <c r="N3" s="368"/>
      <c r="O3" s="368"/>
      <c r="P3" s="368"/>
      <c r="S3" s="373"/>
    </row>
    <row r="4" spans="3:52" s="375" customFormat="1" ht="14.25" customHeight="1">
      <c r="C4" s="526" t="s">
        <v>740</v>
      </c>
      <c r="D4" s="526"/>
      <c r="E4" s="526"/>
      <c r="F4" s="526"/>
      <c r="G4" s="526"/>
      <c r="H4" s="526"/>
      <c r="I4" s="368"/>
      <c r="L4" s="526" t="s">
        <v>982</v>
      </c>
      <c r="M4" s="526"/>
      <c r="N4" s="526"/>
      <c r="O4" s="526"/>
      <c r="P4" s="526"/>
      <c r="S4" s="526" t="s">
        <v>714</v>
      </c>
      <c r="T4" s="526"/>
      <c r="U4" s="526"/>
      <c r="V4" s="526"/>
      <c r="W4" s="526"/>
      <c r="X4" s="526"/>
      <c r="Y4" s="526"/>
      <c r="Z4" s="526"/>
      <c r="AD4" s="526" t="s">
        <v>699</v>
      </c>
      <c r="AE4" s="526"/>
      <c r="AF4" s="526"/>
      <c r="AG4" s="526"/>
      <c r="AH4" s="526"/>
      <c r="AI4" s="526"/>
      <c r="AJ4" s="526"/>
      <c r="AK4" s="526"/>
      <c r="AO4" s="526" t="s">
        <v>712</v>
      </c>
      <c r="AP4" s="526"/>
      <c r="AQ4" s="526"/>
      <c r="AU4" s="526" t="s">
        <v>763</v>
      </c>
      <c r="AV4" s="526"/>
      <c r="AW4" s="526"/>
      <c r="AX4" s="526"/>
      <c r="AY4" s="526"/>
      <c r="AZ4" s="526"/>
    </row>
    <row r="5" spans="9:45" s="375" customFormat="1" ht="14.25" customHeight="1">
      <c r="I5" s="368"/>
      <c r="AB5" s="372"/>
      <c r="AM5" s="372"/>
      <c r="AS5" s="372"/>
    </row>
    <row r="6" spans="9:45" s="375" customFormat="1" ht="14.25" customHeight="1">
      <c r="I6" s="368"/>
      <c r="L6" s="534" t="s">
        <v>949</v>
      </c>
      <c r="M6" s="535" t="s">
        <v>1084</v>
      </c>
      <c r="N6" s="535" t="s">
        <v>1085</v>
      </c>
      <c r="O6" s="536" t="s">
        <v>1086</v>
      </c>
      <c r="P6" s="536"/>
      <c r="Q6" s="374"/>
      <c r="AB6" s="372"/>
      <c r="AM6" s="372"/>
      <c r="AS6" s="372"/>
    </row>
    <row r="7" spans="3:52" s="375" customFormat="1" ht="20.25" customHeight="1">
      <c r="C7" s="533" t="s">
        <v>272</v>
      </c>
      <c r="D7" s="382" t="str">
        <f>DatosMenores!C56</f>
        <v>Incoadas en el año</v>
      </c>
      <c r="E7" s="378" t="str">
        <f>DatosMenores!C57</f>
        <v>Archivadas por edad menor de 14 años</v>
      </c>
      <c r="F7" s="378" t="str">
        <f>DatosMenores!C58</f>
        <v>Archivadas por desistimiento de incoación (art. 18)</v>
      </c>
      <c r="G7" s="385" t="str">
        <f>DatosMenores!C59</f>
        <v>Archivadas por otras causas</v>
      </c>
      <c r="H7" s="385" t="str">
        <f>DatosMenores!C60</f>
        <v>Pendientes a 31 de diciembre</v>
      </c>
      <c r="I7" s="368"/>
      <c r="K7" s="374"/>
      <c r="L7" s="534"/>
      <c r="M7" s="535"/>
      <c r="N7" s="535"/>
      <c r="O7" s="383" t="s">
        <v>1087</v>
      </c>
      <c r="P7" s="385" t="s">
        <v>1088</v>
      </c>
      <c r="Q7" s="374"/>
      <c r="S7" s="422" t="s">
        <v>325</v>
      </c>
      <c r="T7" s="377" t="s">
        <v>1089</v>
      </c>
      <c r="U7" s="377" t="s">
        <v>1090</v>
      </c>
      <c r="V7" s="377" t="s">
        <v>1091</v>
      </c>
      <c r="W7" s="377" t="s">
        <v>1092</v>
      </c>
      <c r="X7" s="377" t="s">
        <v>1093</v>
      </c>
      <c r="Y7" s="377" t="s">
        <v>1094</v>
      </c>
      <c r="Z7" s="422" t="s">
        <v>713</v>
      </c>
      <c r="AD7" s="376" t="str">
        <f>DatosMenores!C4</f>
        <v>Homicidio/Asesinato dolosos</v>
      </c>
      <c r="AE7" s="377" t="str">
        <f>DatosMenores!C5</f>
        <v>Lesiones</v>
      </c>
      <c r="AF7" s="377" t="str">
        <f>DatosMenores!C6</f>
        <v>Agresión sexual</v>
      </c>
      <c r="AG7" s="377" t="str">
        <f>DatosMenores!C7</f>
        <v>Abuso sexual</v>
      </c>
      <c r="AH7" s="377" t="str">
        <f>DatosMenores!C8</f>
        <v>Robos con fuerza</v>
      </c>
      <c r="AI7" s="422" t="str">
        <f>DatosMenores!C9</f>
        <v>Robos con violencia o intimidación</v>
      </c>
      <c r="AJ7" s="377" t="str">
        <f>DatosMenores!C10</f>
        <v>Hurtos</v>
      </c>
      <c r="AK7" s="422" t="str">
        <f>DatosMenores!C11</f>
        <v>Daños</v>
      </c>
      <c r="AL7" s="374"/>
      <c r="AO7" s="376" t="str">
        <f>DatosMenores!C22</f>
        <v>Patrimonio</v>
      </c>
      <c r="AP7" s="377" t="str">
        <f>DatosMenores!C23</f>
        <v>Personas</v>
      </c>
      <c r="AQ7" s="378" t="str">
        <f>DatosMenores!C24</f>
        <v>Otras</v>
      </c>
      <c r="AR7" s="374"/>
      <c r="AU7" s="376" t="s">
        <v>764</v>
      </c>
      <c r="AV7" s="376" t="s">
        <v>765</v>
      </c>
      <c r="AW7" s="377" t="s">
        <v>766</v>
      </c>
      <c r="AX7" s="377" t="s">
        <v>767</v>
      </c>
      <c r="AY7" s="377" t="s">
        <v>768</v>
      </c>
      <c r="AZ7" s="422" t="s">
        <v>769</v>
      </c>
    </row>
    <row r="8" spans="3:52" s="390" customFormat="1" ht="14.25" customHeight="1">
      <c r="C8" s="533"/>
      <c r="D8" s="398">
        <f>DatosMenores!D56</f>
        <v>254</v>
      </c>
      <c r="E8" s="398">
        <f>DatosMenores!D57</f>
        <v>29</v>
      </c>
      <c r="F8" s="398">
        <f>DatosMenores!D58</f>
        <v>18</v>
      </c>
      <c r="G8" s="398">
        <f>DatosMenores!D59</f>
        <v>121</v>
      </c>
      <c r="H8" s="391">
        <f>DatosMenores!D60</f>
        <v>4</v>
      </c>
      <c r="I8" s="368"/>
      <c r="L8" s="391">
        <f>DatosMenores!D48</f>
        <v>13</v>
      </c>
      <c r="M8" s="392">
        <f>DatosMenores!D49</f>
        <v>26</v>
      </c>
      <c r="N8" s="392">
        <f>DatosMenores!D50</f>
        <v>10</v>
      </c>
      <c r="O8" s="392">
        <f>DatosMenores!D51</f>
        <v>0</v>
      </c>
      <c r="P8" s="393">
        <f>DatosMenores!D52</f>
        <v>0</v>
      </c>
      <c r="S8" s="391">
        <f>DatosMenores!D29+DatosMenores!D30+DatosMenores!D31+DatosMenores!D32</f>
        <v>3</v>
      </c>
      <c r="T8" s="392">
        <f>DatosMenores!D33</f>
        <v>0</v>
      </c>
      <c r="U8" s="392">
        <f>DatosMenores!D34</f>
        <v>8</v>
      </c>
      <c r="V8" s="392">
        <f>DatosMenores!D35</f>
        <v>16</v>
      </c>
      <c r="W8" s="392">
        <f>DatosMenores!D36</f>
        <v>0</v>
      </c>
      <c r="X8" s="392">
        <f>DatosMenores!D38</f>
        <v>0</v>
      </c>
      <c r="Y8" s="392">
        <f>DatosMenores!D37</f>
        <v>2</v>
      </c>
      <c r="Z8" s="393">
        <f>DatosMenores!D39</f>
        <v>15</v>
      </c>
      <c r="AB8" s="372"/>
      <c r="AD8" s="397">
        <f>DatosMenores!D4</f>
        <v>0</v>
      </c>
      <c r="AE8" s="398">
        <f>DatosMenores!D5</f>
        <v>72</v>
      </c>
      <c r="AF8" s="398">
        <f>DatosMenores!D6</f>
        <v>0</v>
      </c>
      <c r="AG8" s="398">
        <f>DatosMenores!D7</f>
        <v>4</v>
      </c>
      <c r="AH8" s="398">
        <f>DatosMenores!D8</f>
        <v>15</v>
      </c>
      <c r="AI8" s="391">
        <f>DatosMenores!D9</f>
        <v>14</v>
      </c>
      <c r="AJ8" s="398">
        <f>DatosMenores!D10</f>
        <v>26</v>
      </c>
      <c r="AK8" s="391">
        <f>DatosMenores!D11</f>
        <v>8</v>
      </c>
      <c r="AM8" s="372"/>
      <c r="AO8" s="397">
        <f>DatosMenores!D22</f>
        <v>18</v>
      </c>
      <c r="AP8" s="398">
        <f>DatosMenores!D23</f>
        <v>52</v>
      </c>
      <c r="AQ8" s="399">
        <f>DatosMenores!D24</f>
        <v>60</v>
      </c>
      <c r="AS8" s="372"/>
      <c r="AU8" s="397">
        <f>DatosMenores!D69</f>
        <v>99</v>
      </c>
      <c r="AV8" s="397">
        <f>DatosMenores!D70</f>
        <v>9</v>
      </c>
      <c r="AW8" s="398">
        <f>DatosMenores!D71</f>
        <v>36</v>
      </c>
      <c r="AX8" s="398">
        <f>DatosMenores!D74</f>
        <v>11</v>
      </c>
      <c r="AY8" s="398">
        <f>DatosMenores!D75</f>
        <v>4</v>
      </c>
      <c r="AZ8" s="391">
        <f>DatosMenores!D76</f>
        <v>0</v>
      </c>
    </row>
    <row r="9" spans="2:49" ht="14.25" customHeight="1">
      <c r="B9" s="401"/>
      <c r="C9" s="533" t="s">
        <v>1095</v>
      </c>
      <c r="D9" s="382" t="str">
        <f>DatosMenores!C61</f>
        <v>Incoados en el año</v>
      </c>
      <c r="E9" s="383" t="str">
        <f>DatosMenores!C62</f>
        <v>Soluciones extrajudiciales</v>
      </c>
      <c r="F9" s="385" t="str">
        <f>DatosMenores!C63</f>
        <v>Sobreseimiento del art. 27.4</v>
      </c>
      <c r="G9" s="385" t="str">
        <f>DatosMenores!C64</f>
        <v>Escrito de alegaciones art. 30</v>
      </c>
      <c r="H9" s="385" t="str">
        <f>DatosMenores!C65</f>
        <v>Pendientes a 31 de diciembre</v>
      </c>
      <c r="AB9" s="375"/>
      <c r="AD9" s="423"/>
      <c r="AM9" s="375"/>
      <c r="AO9" s="423"/>
      <c r="AS9" s="375"/>
      <c r="AV9" s="424"/>
      <c r="AW9" s="425"/>
    </row>
    <row r="10" spans="3:51" ht="29.25" customHeight="1">
      <c r="C10" s="533"/>
      <c r="D10" s="391">
        <f>DatosMenores!D61</f>
        <v>82</v>
      </c>
      <c r="E10" s="392">
        <f>DatosMenores!D62</f>
        <v>11</v>
      </c>
      <c r="F10" s="396">
        <f>DatosMenores!D63</f>
        <v>2</v>
      </c>
      <c r="G10" s="396">
        <f>DatosMenores!D64</f>
        <v>50</v>
      </c>
      <c r="H10" s="396">
        <f>DatosMenores!D65</f>
        <v>19</v>
      </c>
      <c r="AD10" s="376" t="str">
        <f>DatosMenores!C12</f>
        <v>Contra la salud pública</v>
      </c>
      <c r="AE10" s="377" t="str">
        <f>DatosMenores!C13</f>
        <v>Conduccción etílica/drogas</v>
      </c>
      <c r="AF10" s="377" t="str">
        <f>DatosMenores!C14</f>
        <v>Conducción temeraria</v>
      </c>
      <c r="AG10" s="377" t="str">
        <f>DatosMenores!C15</f>
        <v>Conducción sin permiso</v>
      </c>
      <c r="AH10" s="377" t="str">
        <f>DatosMenores!C16</f>
        <v>Violencia doméstica </v>
      </c>
      <c r="AI10" s="377" t="str">
        <f>DatosMenores!C17</f>
        <v>Violencia de género</v>
      </c>
      <c r="AJ10" s="422" t="str">
        <f>DatosMenores!C18</f>
        <v>Otros</v>
      </c>
      <c r="AO10" s="423"/>
      <c r="AU10" s="376" t="s">
        <v>281</v>
      </c>
      <c r="AV10" s="377" t="s">
        <v>770</v>
      </c>
      <c r="AW10" s="377" t="s">
        <v>771</v>
      </c>
      <c r="AX10" s="376" t="s">
        <v>1096</v>
      </c>
      <c r="AY10" s="422" t="s">
        <v>1097</v>
      </c>
    </row>
    <row r="11" spans="29:51" ht="14.25" customHeight="1">
      <c r="AC11" s="402"/>
      <c r="AD11" s="391">
        <f>DatosMenores!D12</f>
        <v>0</v>
      </c>
      <c r="AE11" s="398">
        <f>DatosMenores!D13</f>
        <v>1</v>
      </c>
      <c r="AF11" s="398">
        <f>DatosMenores!D14</f>
        <v>2</v>
      </c>
      <c r="AG11" s="398">
        <f>DatosMenores!D15</f>
        <v>6</v>
      </c>
      <c r="AH11" s="398">
        <f>DatosMenores!D16</f>
        <v>4</v>
      </c>
      <c r="AI11" s="398">
        <f>DatosMenores!D17</f>
        <v>2</v>
      </c>
      <c r="AJ11" s="391">
        <f>DatosMenores!D18</f>
        <v>38</v>
      </c>
      <c r="AN11" s="402"/>
      <c r="AO11" s="423"/>
      <c r="AS11" s="402"/>
      <c r="AU11" s="397">
        <f>DatosMenores!D78</f>
        <v>1</v>
      </c>
      <c r="AV11" s="398">
        <f>DatosMenores!D77</f>
        <v>9</v>
      </c>
      <c r="AW11" s="398">
        <f>DatosMenores!D79</f>
        <v>0</v>
      </c>
      <c r="AX11" s="397">
        <f>DatosMenores!D72</f>
        <v>1</v>
      </c>
      <c r="AY11" s="391">
        <f>DatosMenores!D73</f>
        <v>6</v>
      </c>
    </row>
  </sheetData>
  <sheetProtection/>
  <mergeCells count="13">
    <mergeCell ref="C9:C10"/>
    <mergeCell ref="AU4:AZ4"/>
    <mergeCell ref="L6:L7"/>
    <mergeCell ref="M6:M7"/>
    <mergeCell ref="N6:N7"/>
    <mergeCell ref="O6:P6"/>
    <mergeCell ref="C7:C8"/>
    <mergeCell ref="C1:H1"/>
    <mergeCell ref="C4:H4"/>
    <mergeCell ref="L4:P4"/>
    <mergeCell ref="S4:Z4"/>
    <mergeCell ref="AD4:AK4"/>
    <mergeCell ref="AO4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selection activeCell="AB27" sqref="AB27"/>
    </sheetView>
  </sheetViews>
  <sheetFormatPr defaultColWidth="11.421875" defaultRowHeight="12.75"/>
  <cols>
    <col min="1" max="1" width="2.7109375" style="426" customWidth="1"/>
    <col min="2" max="2" width="4.421875" style="426" customWidth="1"/>
    <col min="3" max="3" width="26.7109375" style="426" customWidth="1"/>
    <col min="4" max="4" width="16.8515625" style="426" customWidth="1"/>
    <col min="5" max="5" width="6.140625" style="426" customWidth="1"/>
    <col min="6" max="6" width="30.7109375" style="426" customWidth="1"/>
    <col min="7" max="7" width="10.00390625" style="426" customWidth="1"/>
    <col min="8" max="8" width="3.8515625" style="426" customWidth="1"/>
    <col min="9" max="9" width="2.7109375" style="427" customWidth="1"/>
    <col min="10" max="10" width="7.8515625" style="427" customWidth="1"/>
    <col min="11" max="12" width="11.421875" style="427" customWidth="1"/>
    <col min="13" max="13" width="51.00390625" style="427" customWidth="1"/>
    <col min="14" max="14" width="2.7109375" style="427" customWidth="1"/>
    <col min="15" max="15" width="7.8515625" style="427" customWidth="1"/>
    <col min="16" max="17" width="11.421875" style="427" customWidth="1"/>
    <col min="18" max="18" width="51.00390625" style="427" customWidth="1"/>
    <col min="19" max="19" width="2.7109375" style="427" customWidth="1"/>
    <col min="20" max="20" width="7.8515625" style="427" customWidth="1"/>
    <col min="21" max="22" width="11.421875" style="427" customWidth="1"/>
    <col min="23" max="23" width="51.00390625" style="427" customWidth="1"/>
    <col min="24" max="24" width="2.7109375" style="427" customWidth="1"/>
    <col min="25" max="25" width="7.8515625" style="427" customWidth="1"/>
    <col min="26" max="27" width="11.421875" style="427" customWidth="1"/>
    <col min="28" max="28" width="51.00390625" style="427" customWidth="1"/>
    <col min="29" max="29" width="2.7109375" style="427" customWidth="1"/>
    <col min="30" max="16384" width="11.421875" style="426" customWidth="1"/>
  </cols>
  <sheetData>
    <row r="1" spans="1:29" ht="18.75">
      <c r="A1" s="428"/>
      <c r="B1" s="429"/>
      <c r="C1" s="537" t="s">
        <v>1098</v>
      </c>
      <c r="D1" s="537"/>
      <c r="E1" s="537"/>
      <c r="F1" s="537"/>
      <c r="I1" s="430"/>
      <c r="N1" s="430"/>
      <c r="S1" s="430"/>
      <c r="X1" s="430"/>
      <c r="AC1" s="430"/>
    </row>
    <row r="2" spans="3:29" s="431" customFormat="1" ht="12">
      <c r="C2" s="432"/>
      <c r="F2" s="433"/>
      <c r="G2" s="433"/>
      <c r="H2" s="432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</row>
    <row r="3" spans="3:29" ht="12.75" customHeight="1">
      <c r="C3" s="538" t="s">
        <v>1099</v>
      </c>
      <c r="D3" s="538"/>
      <c r="E3" s="434"/>
      <c r="F3" s="538" t="s">
        <v>982</v>
      </c>
      <c r="G3" s="538"/>
      <c r="H3" s="435"/>
      <c r="I3" s="436"/>
      <c r="J3" s="436"/>
      <c r="K3" s="436" t="s">
        <v>49</v>
      </c>
      <c r="L3" s="436"/>
      <c r="M3" s="436"/>
      <c r="N3" s="436"/>
      <c r="O3" s="436"/>
      <c r="P3" s="436" t="s">
        <v>51</v>
      </c>
      <c r="Q3" s="436"/>
      <c r="R3" s="436"/>
      <c r="S3" s="436"/>
      <c r="T3" s="436"/>
      <c r="U3" s="436" t="s">
        <v>42</v>
      </c>
      <c r="V3" s="436"/>
      <c r="W3" s="436"/>
      <c r="X3" s="436"/>
      <c r="Y3" s="436"/>
      <c r="Z3" s="436" t="s">
        <v>44</v>
      </c>
      <c r="AA3" s="436"/>
      <c r="AB3" s="436"/>
      <c r="AC3" s="436"/>
    </row>
    <row r="4" spans="3:8" ht="12.75">
      <c r="C4" s="437" t="s">
        <v>94</v>
      </c>
      <c r="D4" s="438">
        <f>DatosViolenciaDoméstica!C15</f>
        <v>0</v>
      </c>
      <c r="E4" s="434"/>
      <c r="F4" s="437" t="s">
        <v>145</v>
      </c>
      <c r="G4" s="439">
        <f>DatosViolenciaDoméstica!E45</f>
        <v>8</v>
      </c>
      <c r="H4" s="440"/>
    </row>
    <row r="5" spans="3:27" ht="12.75">
      <c r="C5" s="437" t="s">
        <v>66</v>
      </c>
      <c r="D5" s="438">
        <f>DatosViolenciaDoméstica!C9</f>
        <v>5</v>
      </c>
      <c r="E5" s="434"/>
      <c r="F5" s="437" t="s">
        <v>1100</v>
      </c>
      <c r="G5" s="441">
        <f>DatosViolenciaDoméstica!F45</f>
        <v>1</v>
      </c>
      <c r="H5" s="440"/>
      <c r="K5" s="442"/>
      <c r="L5" s="442"/>
      <c r="P5" s="442"/>
      <c r="Q5" s="442"/>
      <c r="U5" s="442"/>
      <c r="V5" s="442"/>
      <c r="Z5" s="442"/>
      <c r="AA5" s="442"/>
    </row>
    <row r="6" spans="3:27" ht="12.75">
      <c r="C6" s="437" t="s">
        <v>1101</v>
      </c>
      <c r="D6" s="443">
        <f>DatosViolenciaDoméstica!C10</f>
        <v>0</v>
      </c>
      <c r="E6" s="434"/>
      <c r="F6" s="444"/>
      <c r="G6" s="444"/>
      <c r="H6" s="440"/>
      <c r="K6" s="442"/>
      <c r="L6" s="442"/>
      <c r="P6" s="442"/>
      <c r="Q6" s="442"/>
      <c r="U6" s="442"/>
      <c r="V6" s="442"/>
      <c r="Z6" s="442"/>
      <c r="AA6" s="442"/>
    </row>
    <row r="7" spans="3:5" ht="12.75">
      <c r="C7" s="437" t="s">
        <v>85</v>
      </c>
      <c r="D7" s="445">
        <f>DatosViolenciaDoméstica!C7</f>
        <v>8</v>
      </c>
      <c r="E7" s="434"/>
    </row>
    <row r="8" spans="3:5" ht="12.75">
      <c r="C8" s="437" t="s">
        <v>120</v>
      </c>
      <c r="D8" s="443">
        <f>DatosViolenciaDoméstica!C11</f>
        <v>0</v>
      </c>
      <c r="E8" s="434"/>
    </row>
    <row r="9" spans="3:7" ht="12.75">
      <c r="C9" s="437" t="s">
        <v>1102</v>
      </c>
      <c r="D9" s="445">
        <f>DatosViolenciaDoméstica!C12</f>
        <v>0</v>
      </c>
      <c r="E9" s="434"/>
      <c r="G9" s="434"/>
    </row>
    <row r="10" spans="3:7" ht="12.75">
      <c r="C10" s="434"/>
      <c r="D10" s="434"/>
      <c r="G10" s="434"/>
    </row>
    <row r="21" spans="6:7" ht="12.75">
      <c r="F21" s="446"/>
      <c r="G21" s="446"/>
    </row>
    <row r="22" spans="6:27" s="446" customFormat="1" ht="12.75" customHeight="1">
      <c r="F22" s="447"/>
      <c r="G22" s="44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</row>
    <row r="23" spans="6:27" s="447" customFormat="1" ht="12.75">
      <c r="F23" s="426"/>
      <c r="G23" s="426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</row>
    <row r="24" spans="28:29" ht="12.75">
      <c r="AB24" s="426"/>
      <c r="AC24" s="426"/>
    </row>
    <row r="25" spans="9:29" ht="15.75">
      <c r="I25" s="448"/>
      <c r="J25" s="448"/>
      <c r="K25" s="449" t="s">
        <v>1032</v>
      </c>
      <c r="L25" s="450">
        <v>0</v>
      </c>
      <c r="M25" s="448"/>
      <c r="N25" s="448"/>
      <c r="O25" s="448"/>
      <c r="P25" s="449" t="s">
        <v>1032</v>
      </c>
      <c r="Q25" s="450">
        <v>0</v>
      </c>
      <c r="R25" s="448"/>
      <c r="S25" s="448"/>
      <c r="T25" s="448"/>
      <c r="U25" s="449" t="s">
        <v>1032</v>
      </c>
      <c r="V25" s="450">
        <v>0</v>
      </c>
      <c r="W25" s="448"/>
      <c r="X25" s="448"/>
      <c r="Y25" s="448"/>
      <c r="Z25" s="448"/>
      <c r="AA25" s="448"/>
      <c r="AB25" s="426"/>
      <c r="AC25" s="426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">
      <selection activeCell="F10" sqref="F10"/>
    </sheetView>
  </sheetViews>
  <sheetFormatPr defaultColWidth="11.421875" defaultRowHeight="12.75"/>
  <cols>
    <col min="1" max="1" width="2.7109375" style="426" customWidth="1"/>
    <col min="2" max="2" width="4.421875" style="426" customWidth="1"/>
    <col min="3" max="3" width="26.7109375" style="426" customWidth="1"/>
    <col min="4" max="4" width="16.8515625" style="426" customWidth="1"/>
    <col min="5" max="5" width="6.140625" style="426" customWidth="1"/>
    <col min="6" max="6" width="30.7109375" style="426" customWidth="1"/>
    <col min="7" max="7" width="10.00390625" style="426" customWidth="1"/>
    <col min="8" max="8" width="3.8515625" style="426" customWidth="1"/>
    <col min="9" max="9" width="2.7109375" style="427" customWidth="1"/>
    <col min="10" max="10" width="7.8515625" style="427" customWidth="1"/>
    <col min="11" max="12" width="11.421875" style="427" customWidth="1"/>
    <col min="13" max="13" width="51.00390625" style="427" customWidth="1"/>
    <col min="14" max="14" width="2.7109375" style="427" customWidth="1"/>
    <col min="15" max="15" width="7.8515625" style="427" customWidth="1"/>
    <col min="16" max="17" width="11.421875" style="427" customWidth="1"/>
    <col min="18" max="18" width="51.00390625" style="427" customWidth="1"/>
    <col min="19" max="19" width="2.7109375" style="427" customWidth="1"/>
    <col min="20" max="20" width="7.8515625" style="427" customWidth="1"/>
    <col min="21" max="22" width="11.421875" style="427" customWidth="1"/>
    <col min="23" max="23" width="51.00390625" style="427" customWidth="1"/>
    <col min="24" max="24" width="2.7109375" style="427" customWidth="1"/>
    <col min="25" max="25" width="7.8515625" style="427" customWidth="1"/>
    <col min="26" max="27" width="11.421875" style="427" customWidth="1"/>
    <col min="28" max="28" width="51.00390625" style="427" customWidth="1"/>
    <col min="29" max="29" width="2.7109375" style="427" customWidth="1"/>
    <col min="30" max="16384" width="11.421875" style="426" customWidth="1"/>
  </cols>
  <sheetData>
    <row r="1" spans="1:29" ht="18.75">
      <c r="A1" s="428"/>
      <c r="B1" s="429"/>
      <c r="C1" s="537" t="s">
        <v>1103</v>
      </c>
      <c r="D1" s="537"/>
      <c r="E1" s="537"/>
      <c r="F1" s="537"/>
      <c r="I1" s="430"/>
      <c r="N1" s="430"/>
      <c r="S1" s="430"/>
      <c r="X1" s="430"/>
      <c r="AC1" s="430"/>
    </row>
    <row r="2" spans="3:29" s="431" customFormat="1" ht="12">
      <c r="C2" s="432"/>
      <c r="F2" s="433"/>
      <c r="G2" s="433"/>
      <c r="H2" s="432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</row>
    <row r="3" spans="3:29" ht="12.75" customHeight="1">
      <c r="C3" s="538" t="s">
        <v>1099</v>
      </c>
      <c r="D3" s="538"/>
      <c r="E3" s="434"/>
      <c r="F3" s="538" t="s">
        <v>982</v>
      </c>
      <c r="G3" s="538"/>
      <c r="H3" s="435"/>
      <c r="I3" s="436"/>
      <c r="J3" s="436"/>
      <c r="K3" s="436" t="s">
        <v>49</v>
      </c>
      <c r="L3" s="436"/>
      <c r="M3" s="436"/>
      <c r="N3" s="436"/>
      <c r="O3" s="436"/>
      <c r="P3" s="436" t="s">
        <v>51</v>
      </c>
      <c r="Q3" s="436"/>
      <c r="R3" s="436"/>
      <c r="S3" s="436"/>
      <c r="T3" s="436"/>
      <c r="U3" s="436" t="s">
        <v>42</v>
      </c>
      <c r="V3" s="436"/>
      <c r="W3" s="436"/>
      <c r="X3" s="436"/>
      <c r="Y3" s="436"/>
      <c r="Z3" s="436" t="s">
        <v>44</v>
      </c>
      <c r="AA3" s="436"/>
      <c r="AB3" s="436"/>
      <c r="AC3" s="436"/>
    </row>
    <row r="4" spans="3:8" ht="12.75">
      <c r="C4" s="437" t="s">
        <v>66</v>
      </c>
      <c r="D4" s="438">
        <f>DatosViolenciaGénero!C9</f>
        <v>189</v>
      </c>
      <c r="E4" s="434"/>
      <c r="F4" s="437" t="s">
        <v>145</v>
      </c>
      <c r="G4" s="439">
        <f>DatosViolenciaGénero!E47</f>
        <v>55</v>
      </c>
      <c r="H4" s="440"/>
    </row>
    <row r="5" spans="3:27" ht="12.75">
      <c r="C5" s="437" t="s">
        <v>85</v>
      </c>
      <c r="D5" s="438">
        <f>DatosViolenciaGénero!C7</f>
        <v>101</v>
      </c>
      <c r="E5" s="434"/>
      <c r="F5" s="437" t="s">
        <v>1100</v>
      </c>
      <c r="G5" s="439">
        <f>DatosViolenciaGénero!F47</f>
        <v>14</v>
      </c>
      <c r="H5" s="440"/>
      <c r="K5" s="442"/>
      <c r="L5" s="442"/>
      <c r="P5" s="442"/>
      <c r="Q5" s="442"/>
      <c r="U5" s="442"/>
      <c r="V5" s="442"/>
      <c r="Z5" s="442"/>
      <c r="AA5" s="442"/>
    </row>
    <row r="6" spans="3:27" ht="12.75">
      <c r="C6" s="437" t="s">
        <v>1101</v>
      </c>
      <c r="D6" s="438">
        <f>DatosViolenciaGénero!C10</f>
        <v>120</v>
      </c>
      <c r="E6" s="434"/>
      <c r="F6" s="451"/>
      <c r="G6" s="452"/>
      <c r="H6" s="440"/>
      <c r="K6" s="442"/>
      <c r="L6" s="442"/>
      <c r="P6" s="442"/>
      <c r="Q6" s="442"/>
      <c r="U6" s="442"/>
      <c r="V6" s="442"/>
      <c r="Z6" s="442"/>
      <c r="AA6" s="442"/>
    </row>
    <row r="7" spans="3:7" ht="12.75">
      <c r="C7" s="437" t="s">
        <v>120</v>
      </c>
      <c r="D7" s="453">
        <f>DatosViolenciaGénero!C11</f>
        <v>0</v>
      </c>
      <c r="E7" s="434"/>
      <c r="F7" s="434"/>
      <c r="G7" s="434"/>
    </row>
    <row r="8" spans="3:5" ht="12.75">
      <c r="C8" s="437" t="s">
        <v>1104</v>
      </c>
      <c r="D8" s="438">
        <f>DatosViolenciaGénero!C13</f>
        <v>0</v>
      </c>
      <c r="E8" s="434"/>
    </row>
    <row r="9" spans="3:5" ht="12.75">
      <c r="C9" s="437" t="s">
        <v>1105</v>
      </c>
      <c r="D9" s="438">
        <f>DatosViolenciaGénero!C14</f>
        <v>0</v>
      </c>
      <c r="E9" s="434"/>
    </row>
    <row r="10" spans="3:7" ht="12.75">
      <c r="C10" s="437" t="s">
        <v>1106</v>
      </c>
      <c r="D10" s="453">
        <f>DatosViolenciaGénero!C8</f>
        <v>44</v>
      </c>
      <c r="G10" s="434"/>
    </row>
    <row r="11" spans="3:7" ht="12.75">
      <c r="C11" s="437" t="s">
        <v>1107</v>
      </c>
      <c r="D11" s="438">
        <f>DatosViolenciaGénero!C12</f>
        <v>0</v>
      </c>
      <c r="G11" s="434"/>
    </row>
    <row r="20" spans="3:4" ht="12.75">
      <c r="C20" s="446"/>
      <c r="D20" s="446"/>
    </row>
    <row r="21" spans="3:4" ht="12.75">
      <c r="C21" s="447"/>
      <c r="D21" s="447"/>
    </row>
    <row r="22" spans="3:27" s="446" customFormat="1" ht="12.75" customHeight="1">
      <c r="C22" s="426"/>
      <c r="D22" s="426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</row>
    <row r="23" spans="3:27" s="447" customFormat="1" ht="12.75">
      <c r="C23" s="426"/>
      <c r="D23" s="426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</row>
    <row r="24" spans="28:29" ht="12.75">
      <c r="AB24" s="426"/>
      <c r="AC24" s="426"/>
    </row>
    <row r="25" spans="9:29" ht="15.75">
      <c r="I25" s="448"/>
      <c r="J25" s="448"/>
      <c r="K25" s="449" t="s">
        <v>1032</v>
      </c>
      <c r="L25" s="450">
        <v>0</v>
      </c>
      <c r="M25" s="448"/>
      <c r="N25" s="448"/>
      <c r="O25" s="448"/>
      <c r="P25" s="449" t="s">
        <v>1032</v>
      </c>
      <c r="Q25" s="450">
        <v>0</v>
      </c>
      <c r="R25" s="448"/>
      <c r="S25" s="448"/>
      <c r="T25" s="448"/>
      <c r="U25" s="449" t="s">
        <v>1032</v>
      </c>
      <c r="V25" s="450">
        <v>0</v>
      </c>
      <c r="W25" s="448"/>
      <c r="X25" s="448"/>
      <c r="Y25" s="448"/>
      <c r="Z25" s="448"/>
      <c r="AA25" s="448"/>
      <c r="AB25" s="426"/>
      <c r="AC25" s="426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H9" sqref="H9"/>
    </sheetView>
  </sheetViews>
  <sheetFormatPr defaultColWidth="11.421875" defaultRowHeight="12.75"/>
  <cols>
    <col min="1" max="1" width="2.7109375" style="419" customWidth="1"/>
    <col min="2" max="2" width="4.421875" style="419" customWidth="1"/>
    <col min="3" max="4" width="11.421875" style="419" customWidth="1"/>
    <col min="5" max="5" width="52.57421875" style="419" customWidth="1"/>
    <col min="6" max="6" width="2.7109375" style="419" customWidth="1"/>
    <col min="7" max="7" width="7.8515625" style="419" customWidth="1"/>
    <col min="8" max="9" width="11.421875" style="419" customWidth="1"/>
    <col min="10" max="10" width="54.00390625" style="419" customWidth="1"/>
    <col min="11" max="11" width="2.7109375" style="419" customWidth="1"/>
    <col min="12" max="12" width="7.8515625" style="419" customWidth="1"/>
    <col min="13" max="14" width="11.421875" style="419" customWidth="1"/>
    <col min="15" max="15" width="54.140625" style="419" customWidth="1"/>
    <col min="16" max="16" width="2.7109375" style="419" customWidth="1"/>
    <col min="17" max="16384" width="11.421875" style="454" customWidth="1"/>
  </cols>
  <sheetData>
    <row r="1" spans="1:16" ht="12.75">
      <c r="A1" s="455"/>
      <c r="C1" s="539" t="s">
        <v>1108</v>
      </c>
      <c r="D1" s="539"/>
      <c r="E1" s="539"/>
      <c r="F1" s="455"/>
      <c r="H1" s="456"/>
      <c r="I1" s="456"/>
      <c r="J1" s="456"/>
      <c r="K1" s="455"/>
      <c r="P1" s="455"/>
    </row>
    <row r="2" spans="1:16" s="457" customFormat="1" ht="12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16" ht="12.75" customHeight="1">
      <c r="A3" s="458"/>
      <c r="B3" s="458"/>
      <c r="C3" s="458" t="s">
        <v>59</v>
      </c>
      <c r="D3" s="458"/>
      <c r="E3" s="458"/>
      <c r="F3" s="458"/>
      <c r="G3" s="458"/>
      <c r="H3" s="458" t="s">
        <v>61</v>
      </c>
      <c r="I3" s="458"/>
      <c r="J3" s="458"/>
      <c r="K3" s="458"/>
      <c r="L3" s="458"/>
      <c r="M3" s="458" t="s">
        <v>62</v>
      </c>
      <c r="N3" s="458"/>
      <c r="O3" s="458"/>
      <c r="P3" s="458"/>
    </row>
    <row r="5" spans="3:14" ht="12.75">
      <c r="C5" s="459"/>
      <c r="D5" s="459"/>
      <c r="H5" s="459"/>
      <c r="I5" s="459"/>
      <c r="M5" s="459"/>
      <c r="N5" s="459"/>
    </row>
    <row r="6" spans="3:14" ht="12.75">
      <c r="C6" s="459"/>
      <c r="D6" s="459"/>
      <c r="H6" s="459"/>
      <c r="I6" s="459"/>
      <c r="M6" s="459"/>
      <c r="N6" s="459"/>
    </row>
    <row r="7" ht="25.5" customHeight="1"/>
    <row r="8" ht="25.5" customHeight="1"/>
    <row r="9" ht="25.5" customHeight="1"/>
    <row r="22" spans="1:16" s="460" customFormat="1" ht="12.75" customHeight="1">
      <c r="A22" s="419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</row>
    <row r="23" spans="1:16" s="461" customFormat="1" ht="12">
      <c r="A23" s="419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</row>
    <row r="25" spans="1:16" ht="15.75">
      <c r="A25" s="462"/>
      <c r="B25" s="462"/>
      <c r="C25" s="410" t="s">
        <v>1032</v>
      </c>
      <c r="D25" s="411">
        <v>0</v>
      </c>
      <c r="E25" s="462"/>
      <c r="F25" s="462"/>
      <c r="G25" s="462"/>
      <c r="H25" s="410" t="s">
        <v>1032</v>
      </c>
      <c r="I25" s="411">
        <v>0</v>
      </c>
      <c r="J25" s="462"/>
      <c r="K25" s="462"/>
      <c r="L25" s="462"/>
      <c r="M25" s="410" t="s">
        <v>1032</v>
      </c>
      <c r="N25" s="411">
        <v>0</v>
      </c>
      <c r="O25" s="462"/>
      <c r="P25" s="462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419" customWidth="1"/>
    <col min="2" max="2" width="4.421875" style="419" customWidth="1"/>
    <col min="3" max="4" width="11.421875" style="419" customWidth="1"/>
    <col min="5" max="5" width="52.57421875" style="419" customWidth="1"/>
    <col min="6" max="6" width="2.7109375" style="419" customWidth="1"/>
    <col min="7" max="7" width="7.8515625" style="419" customWidth="1"/>
    <col min="8" max="9" width="11.421875" style="419" customWidth="1"/>
    <col min="10" max="10" width="54.00390625" style="419" customWidth="1"/>
    <col min="11" max="11" width="2.7109375" style="419" customWidth="1"/>
    <col min="12" max="12" width="7.8515625" style="419" customWidth="1"/>
    <col min="13" max="14" width="11.421875" style="419" customWidth="1"/>
    <col min="15" max="15" width="54.00390625" style="419" customWidth="1"/>
    <col min="16" max="16" width="2.7109375" style="419" customWidth="1"/>
    <col min="17" max="17" width="7.8515625" style="419" customWidth="1"/>
    <col min="18" max="19" width="11.421875" style="419" customWidth="1"/>
    <col min="20" max="20" width="54.00390625" style="419" customWidth="1"/>
    <col min="21" max="21" width="2.7109375" style="419" customWidth="1"/>
    <col min="22" max="22" width="7.8515625" style="419" customWidth="1"/>
    <col min="23" max="24" width="11.421875" style="419" customWidth="1"/>
    <col min="25" max="25" width="54.00390625" style="419" customWidth="1"/>
    <col min="26" max="26" width="2.7109375" style="419" customWidth="1"/>
    <col min="27" max="27" width="7.8515625" style="419" customWidth="1"/>
    <col min="28" max="29" width="11.421875" style="419" customWidth="1"/>
    <col min="30" max="30" width="54.00390625" style="419" customWidth="1"/>
    <col min="31" max="31" width="2.7109375" style="419" customWidth="1"/>
    <col min="32" max="32" width="7.8515625" style="419" customWidth="1"/>
    <col min="33" max="34" width="11.421875" style="419" customWidth="1"/>
    <col min="35" max="35" width="54.00390625" style="419" customWidth="1"/>
    <col min="36" max="36" width="2.7109375" style="419" customWidth="1"/>
    <col min="37" max="37" width="7.8515625" style="419" customWidth="1"/>
    <col min="38" max="39" width="11.421875" style="419" customWidth="1"/>
    <col min="40" max="40" width="54.00390625" style="419" customWidth="1"/>
    <col min="41" max="41" width="2.7109375" style="419" customWidth="1"/>
    <col min="42" max="42" width="7.8515625" style="419" customWidth="1"/>
    <col min="43" max="44" width="11.421875" style="419" customWidth="1"/>
    <col min="45" max="45" width="54.00390625" style="419" customWidth="1"/>
    <col min="46" max="46" width="2.7109375" style="419" customWidth="1"/>
    <col min="47" max="47" width="7.8515625" style="419" customWidth="1"/>
    <col min="48" max="49" width="11.421875" style="419" customWidth="1"/>
    <col min="50" max="50" width="54.00390625" style="419" customWidth="1"/>
    <col min="51" max="51" width="2.7109375" style="419" customWidth="1"/>
    <col min="52" max="52" width="7.8515625" style="419" customWidth="1"/>
    <col min="53" max="54" width="11.421875" style="419" customWidth="1"/>
    <col min="55" max="55" width="54.00390625" style="419" customWidth="1"/>
    <col min="56" max="56" width="2.7109375" style="419" customWidth="1"/>
    <col min="57" max="57" width="7.8515625" style="419" customWidth="1"/>
    <col min="58" max="59" width="11.421875" style="419" customWidth="1"/>
    <col min="60" max="60" width="54.00390625" style="419" customWidth="1"/>
    <col min="61" max="61" width="2.7109375" style="419" customWidth="1"/>
    <col min="62" max="16384" width="11.421875" style="454" customWidth="1"/>
  </cols>
  <sheetData>
    <row r="1" spans="1:61" ht="12.75">
      <c r="A1" s="455"/>
      <c r="C1" s="539" t="s">
        <v>1109</v>
      </c>
      <c r="D1" s="539"/>
      <c r="E1" s="539"/>
      <c r="F1" s="455"/>
      <c r="H1" s="456"/>
      <c r="I1" s="456"/>
      <c r="J1" s="456"/>
      <c r="K1" s="455"/>
      <c r="M1" s="456"/>
      <c r="N1" s="456"/>
      <c r="O1" s="456"/>
      <c r="P1" s="455"/>
      <c r="R1" s="456"/>
      <c r="S1" s="456"/>
      <c r="T1" s="456"/>
      <c r="U1" s="455"/>
      <c r="W1" s="456"/>
      <c r="X1" s="456"/>
      <c r="Y1" s="456"/>
      <c r="Z1" s="455"/>
      <c r="AB1" s="456"/>
      <c r="AC1" s="456"/>
      <c r="AD1" s="456"/>
      <c r="AE1" s="455"/>
      <c r="AG1" s="456"/>
      <c r="AH1" s="456"/>
      <c r="AI1" s="456"/>
      <c r="AJ1" s="455"/>
      <c r="AL1" s="456"/>
      <c r="AM1" s="456"/>
      <c r="AN1" s="456"/>
      <c r="AO1" s="455"/>
      <c r="AQ1" s="456"/>
      <c r="AR1" s="456"/>
      <c r="AS1" s="456"/>
      <c r="AT1" s="455"/>
      <c r="AV1" s="456"/>
      <c r="AW1" s="456"/>
      <c r="AX1" s="456"/>
      <c r="AY1" s="455"/>
      <c r="BA1" s="456"/>
      <c r="BB1" s="456"/>
      <c r="BC1" s="456"/>
      <c r="BD1" s="455"/>
      <c r="BF1" s="456"/>
      <c r="BG1" s="456"/>
      <c r="BH1" s="456"/>
      <c r="BI1" s="455"/>
    </row>
    <row r="2" spans="1:61" s="457" customFormat="1" ht="12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</row>
    <row r="3" spans="1:61" ht="12.75" customHeight="1">
      <c r="A3" s="458"/>
      <c r="B3" s="458"/>
      <c r="C3" s="458" t="s">
        <v>7</v>
      </c>
      <c r="D3" s="458"/>
      <c r="E3" s="458"/>
      <c r="F3" s="458"/>
      <c r="G3" s="458"/>
      <c r="H3" s="458" t="s">
        <v>334</v>
      </c>
      <c r="I3" s="458"/>
      <c r="J3" s="458"/>
      <c r="K3" s="458"/>
      <c r="L3" s="458"/>
      <c r="M3" s="458" t="s">
        <v>52</v>
      </c>
      <c r="N3" s="458"/>
      <c r="O3" s="458"/>
      <c r="P3" s="458"/>
      <c r="Q3" s="458"/>
      <c r="R3" s="458" t="s">
        <v>53</v>
      </c>
      <c r="S3" s="458"/>
      <c r="T3" s="458"/>
      <c r="U3" s="458"/>
      <c r="V3" s="458"/>
      <c r="W3" s="458" t="s">
        <v>54</v>
      </c>
      <c r="X3" s="458"/>
      <c r="Y3" s="458"/>
      <c r="Z3" s="458"/>
      <c r="AA3" s="458"/>
      <c r="AB3" s="458" t="s">
        <v>55</v>
      </c>
      <c r="AC3" s="458"/>
      <c r="AD3" s="458"/>
      <c r="AE3" s="458"/>
      <c r="AF3" s="458"/>
      <c r="AG3" s="458" t="s">
        <v>57</v>
      </c>
      <c r="AH3" s="458"/>
      <c r="AI3" s="458"/>
      <c r="AJ3" s="458"/>
      <c r="AK3" s="458"/>
      <c r="AL3" s="458" t="s">
        <v>58</v>
      </c>
      <c r="AM3" s="458"/>
      <c r="AN3" s="458"/>
      <c r="AO3" s="458"/>
      <c r="AP3" s="458"/>
      <c r="AQ3" s="458" t="s">
        <v>60</v>
      </c>
      <c r="AR3" s="458"/>
      <c r="AS3" s="458"/>
      <c r="AT3" s="458"/>
      <c r="AU3" s="458"/>
      <c r="AV3" s="458" t="s">
        <v>62</v>
      </c>
      <c r="AW3" s="458"/>
      <c r="AX3" s="458"/>
      <c r="AY3" s="458"/>
      <c r="AZ3" s="458"/>
      <c r="BA3" s="458" t="s">
        <v>63</v>
      </c>
      <c r="BB3" s="458"/>
      <c r="BC3" s="458"/>
      <c r="BD3" s="458"/>
      <c r="BE3" s="458"/>
      <c r="BF3" s="458" t="s">
        <v>37</v>
      </c>
      <c r="BG3" s="458"/>
      <c r="BH3" s="458"/>
      <c r="BI3" s="458"/>
    </row>
    <row r="5" spans="3:59" ht="12.75">
      <c r="C5" s="459"/>
      <c r="D5" s="459"/>
      <c r="H5" s="459"/>
      <c r="I5" s="459"/>
      <c r="M5" s="459"/>
      <c r="N5" s="459"/>
      <c r="R5" s="459"/>
      <c r="S5" s="459"/>
      <c r="W5" s="459"/>
      <c r="X5" s="459"/>
      <c r="AB5" s="459"/>
      <c r="AC5" s="459"/>
      <c r="AG5" s="459"/>
      <c r="AH5" s="459"/>
      <c r="AL5" s="459"/>
      <c r="AM5" s="459"/>
      <c r="AQ5" s="459"/>
      <c r="AR5" s="459"/>
      <c r="AV5" s="459"/>
      <c r="AW5" s="459"/>
      <c r="BA5" s="459"/>
      <c r="BB5" s="459"/>
      <c r="BF5" s="459"/>
      <c r="BG5" s="459"/>
    </row>
    <row r="6" spans="3:59" ht="12.75">
      <c r="C6" s="459"/>
      <c r="D6" s="459"/>
      <c r="H6" s="459"/>
      <c r="I6" s="459"/>
      <c r="M6" s="459"/>
      <c r="N6" s="459"/>
      <c r="R6" s="459"/>
      <c r="S6" s="459"/>
      <c r="W6" s="459"/>
      <c r="X6" s="459"/>
      <c r="AB6" s="459"/>
      <c r="AC6" s="459"/>
      <c r="AG6" s="459"/>
      <c r="AH6" s="459"/>
      <c r="AL6" s="459"/>
      <c r="AM6" s="459"/>
      <c r="AQ6" s="459"/>
      <c r="AR6" s="459"/>
      <c r="AV6" s="459"/>
      <c r="AW6" s="459"/>
      <c r="BA6" s="459"/>
      <c r="BB6" s="459"/>
      <c r="BF6" s="459"/>
      <c r="BG6" s="459"/>
    </row>
    <row r="7" ht="25.5" customHeight="1"/>
    <row r="8" ht="25.5" customHeight="1"/>
    <row r="9" ht="25.5" customHeight="1"/>
    <row r="22" spans="1:61" s="460" customFormat="1" ht="12.75" customHeight="1">
      <c r="A22" s="419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</row>
    <row r="23" spans="1:61" s="461" customFormat="1" ht="12">
      <c r="A23" s="419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19"/>
      <c r="BI23" s="419"/>
    </row>
    <row r="25" spans="1:61" ht="15.75">
      <c r="A25" s="462"/>
      <c r="B25" s="462"/>
      <c r="C25" s="410" t="s">
        <v>1032</v>
      </c>
      <c r="D25" s="411">
        <v>0</v>
      </c>
      <c r="E25" s="462"/>
      <c r="F25" s="462"/>
      <c r="G25" s="462"/>
      <c r="H25" s="410" t="s">
        <v>1032</v>
      </c>
      <c r="I25" s="411">
        <v>0</v>
      </c>
      <c r="J25" s="462"/>
      <c r="K25" s="462"/>
      <c r="L25" s="462"/>
      <c r="M25" s="410" t="s">
        <v>1032</v>
      </c>
      <c r="N25" s="411">
        <v>0</v>
      </c>
      <c r="O25" s="462"/>
      <c r="P25" s="462"/>
      <c r="Q25" s="462"/>
      <c r="R25" s="410" t="s">
        <v>1032</v>
      </c>
      <c r="S25" s="411">
        <v>0</v>
      </c>
      <c r="T25" s="462"/>
      <c r="U25" s="462"/>
      <c r="V25" s="462"/>
      <c r="W25" s="410" t="s">
        <v>1032</v>
      </c>
      <c r="X25" s="411">
        <v>0</v>
      </c>
      <c r="Y25" s="462"/>
      <c r="Z25" s="462"/>
      <c r="AA25" s="462"/>
      <c r="AB25" s="410" t="s">
        <v>1032</v>
      </c>
      <c r="AC25" s="411">
        <v>0</v>
      </c>
      <c r="AD25" s="462"/>
      <c r="AE25" s="462"/>
      <c r="AF25" s="462"/>
      <c r="AG25" s="410" t="s">
        <v>1032</v>
      </c>
      <c r="AH25" s="411">
        <v>0</v>
      </c>
      <c r="AI25" s="462"/>
      <c r="AJ25" s="462"/>
      <c r="AK25" s="462"/>
      <c r="AL25" s="410" t="s">
        <v>1032</v>
      </c>
      <c r="AM25" s="411">
        <v>0</v>
      </c>
      <c r="AN25" s="462"/>
      <c r="AO25" s="462"/>
      <c r="AP25" s="462"/>
      <c r="AQ25" s="410" t="s">
        <v>1032</v>
      </c>
      <c r="AR25" s="411">
        <v>0</v>
      </c>
      <c r="AS25" s="462"/>
      <c r="AT25" s="462"/>
      <c r="AU25" s="462"/>
      <c r="AV25" s="410" t="s">
        <v>1032</v>
      </c>
      <c r="AW25" s="411">
        <v>0</v>
      </c>
      <c r="AX25" s="462"/>
      <c r="AY25" s="462"/>
      <c r="AZ25" s="462"/>
      <c r="BA25" s="410" t="s">
        <v>1032</v>
      </c>
      <c r="BB25" s="411">
        <v>0</v>
      </c>
      <c r="BC25" s="462"/>
      <c r="BD25" s="462"/>
      <c r="BE25" s="462"/>
      <c r="BF25" s="410" t="s">
        <v>1032</v>
      </c>
      <c r="BG25" s="411">
        <v>0</v>
      </c>
      <c r="BH25" s="462"/>
      <c r="BI25" s="462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C11" sqref="C11"/>
    </sheetView>
  </sheetViews>
  <sheetFormatPr defaultColWidth="11.421875" defaultRowHeight="12.75"/>
  <cols>
    <col min="1" max="1" width="2.7109375" style="419" customWidth="1"/>
    <col min="2" max="2" width="4.421875" style="419" customWidth="1"/>
    <col min="3" max="4" width="11.421875" style="419" customWidth="1"/>
    <col min="5" max="5" width="52.57421875" style="419" customWidth="1"/>
    <col min="6" max="6" width="2.7109375" style="419" customWidth="1"/>
    <col min="7" max="7" width="7.8515625" style="419" customWidth="1"/>
    <col min="8" max="9" width="11.421875" style="419" customWidth="1"/>
    <col min="10" max="10" width="54.00390625" style="419" customWidth="1"/>
    <col min="11" max="11" width="2.7109375" style="419" customWidth="1"/>
    <col min="12" max="12" width="7.8515625" style="419" customWidth="1"/>
    <col min="13" max="14" width="11.421875" style="419" customWidth="1"/>
    <col min="15" max="15" width="54.00390625" style="419" customWidth="1"/>
    <col min="16" max="16" width="2.7109375" style="419" customWidth="1"/>
    <col min="17" max="16384" width="11.421875" style="1" customWidth="1"/>
  </cols>
  <sheetData>
    <row r="1" spans="1:16" ht="12.75">
      <c r="A1" s="455"/>
      <c r="C1" s="539" t="s">
        <v>1110</v>
      </c>
      <c r="D1" s="539"/>
      <c r="E1" s="539"/>
      <c r="F1" s="455"/>
      <c r="H1" s="456"/>
      <c r="I1" s="456"/>
      <c r="J1" s="456"/>
      <c r="K1" s="455"/>
      <c r="M1" s="456"/>
      <c r="N1" s="456"/>
      <c r="O1" s="456"/>
      <c r="P1" s="455"/>
    </row>
    <row r="3" spans="1:16" ht="12.75">
      <c r="A3" s="458"/>
      <c r="B3" s="458"/>
      <c r="C3" s="458" t="s">
        <v>62</v>
      </c>
      <c r="D3" s="458"/>
      <c r="E3" s="458"/>
      <c r="F3" s="458"/>
      <c r="G3" s="458"/>
      <c r="H3" s="458" t="s">
        <v>65</v>
      </c>
      <c r="I3" s="458"/>
      <c r="J3" s="458"/>
      <c r="K3" s="458"/>
      <c r="L3" s="458"/>
      <c r="M3" s="458" t="s">
        <v>37</v>
      </c>
      <c r="N3" s="458"/>
      <c r="O3" s="458"/>
      <c r="P3" s="458"/>
    </row>
    <row r="5" spans="3:14" ht="12.75">
      <c r="C5" s="459"/>
      <c r="D5" s="459"/>
      <c r="H5" s="459"/>
      <c r="I5" s="459"/>
      <c r="M5" s="459"/>
      <c r="N5" s="459"/>
    </row>
    <row r="6" spans="3:14" ht="12.75">
      <c r="C6" s="459"/>
      <c r="D6" s="459"/>
      <c r="H6" s="459"/>
      <c r="I6" s="459"/>
      <c r="M6" s="459"/>
      <c r="N6" s="459"/>
    </row>
    <row r="25" spans="1:16" ht="15.75">
      <c r="A25" s="462"/>
      <c r="B25" s="462"/>
      <c r="C25" s="410" t="s">
        <v>1032</v>
      </c>
      <c r="D25" s="411">
        <v>0</v>
      </c>
      <c r="E25" s="462"/>
      <c r="F25" s="462"/>
      <c r="G25" s="462"/>
      <c r="H25" s="410" t="s">
        <v>1032</v>
      </c>
      <c r="I25" s="411">
        <v>0</v>
      </c>
      <c r="J25" s="462"/>
      <c r="K25" s="462"/>
      <c r="L25" s="462"/>
      <c r="M25" s="410" t="s">
        <v>1032</v>
      </c>
      <c r="N25" s="411">
        <v>0</v>
      </c>
      <c r="O25" s="462"/>
      <c r="P25" s="462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61"/>
  <sheetViews>
    <sheetView showGridLines="0" showRowColHeaders="0" zoomScalePageLayoutView="0" workbookViewId="0" topLeftCell="A1">
      <selection activeCell="H1" sqref="H1:I378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710937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66" t="s">
        <v>66</v>
      </c>
      <c r="C3" s="466"/>
      <c r="D3" s="19">
        <f>ANYO_MEMORIA</f>
        <v>2015</v>
      </c>
      <c r="E3" s="19">
        <f>ANYO_MEMORIA-1</f>
        <v>2014</v>
      </c>
      <c r="F3" s="19" t="s">
        <v>67</v>
      </c>
      <c r="H3" s="20"/>
    </row>
    <row r="4" spans="2:8" ht="12.75">
      <c r="B4" s="467" t="s">
        <v>68</v>
      </c>
      <c r="C4" s="21" t="s">
        <v>69</v>
      </c>
      <c r="D4" s="22">
        <v>3419</v>
      </c>
      <c r="E4" s="23">
        <v>3247</v>
      </c>
      <c r="F4" s="24">
        <f aca="true" t="shared" si="0" ref="F4:F17">IF(IF(E4="S/D",0,E4)&lt;&gt;0,(D4-E4)/E4,0)</f>
        <v>0.05297197412996612</v>
      </c>
      <c r="H4" s="25"/>
    </row>
    <row r="5" spans="2:8" ht="12.75">
      <c r="B5" s="467"/>
      <c r="C5" s="26" t="s">
        <v>70</v>
      </c>
      <c r="D5" s="27">
        <v>14552</v>
      </c>
      <c r="E5" s="28">
        <v>14589</v>
      </c>
      <c r="F5" s="29">
        <f t="shared" si="0"/>
        <v>-0.0025361573788470764</v>
      </c>
      <c r="H5" s="25"/>
    </row>
    <row r="6" spans="2:8" ht="12.75">
      <c r="B6" s="467"/>
      <c r="C6" s="26" t="s">
        <v>71</v>
      </c>
      <c r="D6" s="27">
        <v>12785</v>
      </c>
      <c r="E6" s="28">
        <v>12754</v>
      </c>
      <c r="F6" s="29">
        <f t="shared" si="0"/>
        <v>0.0024306100047044063</v>
      </c>
      <c r="H6" s="25"/>
    </row>
    <row r="7" spans="2:8" ht="12.75">
      <c r="B7" s="467"/>
      <c r="C7" s="26" t="s">
        <v>72</v>
      </c>
      <c r="D7" s="27">
        <v>200</v>
      </c>
      <c r="E7" s="28">
        <v>270</v>
      </c>
      <c r="F7" s="29">
        <f t="shared" si="0"/>
        <v>-0.25925925925925924</v>
      </c>
      <c r="H7" s="25"/>
    </row>
    <row r="8" spans="2:8" ht="12.75">
      <c r="B8" s="467"/>
      <c r="C8" s="30" t="s">
        <v>73</v>
      </c>
      <c r="D8" s="31">
        <v>3359</v>
      </c>
      <c r="E8" s="32">
        <v>3419</v>
      </c>
      <c r="F8" s="33">
        <f t="shared" si="0"/>
        <v>-0.01754899093302135</v>
      </c>
      <c r="H8" s="25"/>
    </row>
    <row r="9" spans="2:8" ht="12.75">
      <c r="B9" s="467" t="s">
        <v>74</v>
      </c>
      <c r="C9" s="34" t="s">
        <v>75</v>
      </c>
      <c r="D9" s="22">
        <v>2322</v>
      </c>
      <c r="E9" s="23">
        <v>2382</v>
      </c>
      <c r="F9" s="24">
        <f t="shared" si="0"/>
        <v>-0.02518891687657431</v>
      </c>
      <c r="H9" s="25"/>
    </row>
    <row r="10" spans="2:8" ht="12.75">
      <c r="B10" s="467"/>
      <c r="C10" s="26" t="s">
        <v>76</v>
      </c>
      <c r="D10" s="27">
        <v>1183</v>
      </c>
      <c r="E10" s="28">
        <v>1152</v>
      </c>
      <c r="F10" s="29">
        <f t="shared" si="0"/>
        <v>0.026909722222222224</v>
      </c>
      <c r="H10" s="25"/>
    </row>
    <row r="11" spans="2:8" ht="12.75">
      <c r="B11" s="467"/>
      <c r="C11" s="35" t="s">
        <v>77</v>
      </c>
      <c r="D11" s="31">
        <v>9929</v>
      </c>
      <c r="E11" s="32">
        <v>9312</v>
      </c>
      <c r="F11" s="33">
        <f t="shared" si="0"/>
        <v>0.0662585910652921</v>
      </c>
      <c r="H11" s="25"/>
    </row>
    <row r="12" spans="2:8" ht="12.75">
      <c r="B12" s="467" t="s">
        <v>78</v>
      </c>
      <c r="C12" s="21" t="s">
        <v>79</v>
      </c>
      <c r="D12" s="22">
        <v>403</v>
      </c>
      <c r="E12" s="23">
        <v>838</v>
      </c>
      <c r="F12" s="24">
        <f t="shared" si="0"/>
        <v>-0.5190930787589498</v>
      </c>
      <c r="H12" s="25"/>
    </row>
    <row r="13" spans="2:8" ht="12.75">
      <c r="B13" s="467"/>
      <c r="C13" s="36" t="s">
        <v>80</v>
      </c>
      <c r="D13" s="37">
        <v>159</v>
      </c>
      <c r="E13" s="38"/>
      <c r="F13" s="29">
        <f t="shared" si="0"/>
        <v>0</v>
      </c>
      <c r="H13" s="25"/>
    </row>
    <row r="14" spans="2:8" ht="12.75">
      <c r="B14" s="467"/>
      <c r="C14" s="26" t="s">
        <v>81</v>
      </c>
      <c r="D14" s="27">
        <v>791</v>
      </c>
      <c r="E14" s="28">
        <v>938</v>
      </c>
      <c r="F14" s="29">
        <f t="shared" si="0"/>
        <v>-0.15671641791044777</v>
      </c>
      <c r="H14" s="25"/>
    </row>
    <row r="15" spans="2:8" ht="12.75">
      <c r="B15" s="467"/>
      <c r="C15" s="26" t="s">
        <v>82</v>
      </c>
      <c r="D15" s="27">
        <v>4</v>
      </c>
      <c r="E15" s="28">
        <v>8</v>
      </c>
      <c r="F15" s="29">
        <f t="shared" si="0"/>
        <v>-0.5</v>
      </c>
      <c r="H15" s="25"/>
    </row>
    <row r="16" spans="2:8" ht="12.75">
      <c r="B16" s="467"/>
      <c r="C16" s="26" t="s">
        <v>83</v>
      </c>
      <c r="D16" s="27">
        <v>1</v>
      </c>
      <c r="E16" s="28">
        <v>0</v>
      </c>
      <c r="F16" s="29">
        <f t="shared" si="0"/>
        <v>0</v>
      </c>
      <c r="H16" s="25"/>
    </row>
    <row r="17" spans="2:8" ht="12.75">
      <c r="B17" s="467"/>
      <c r="C17" s="35" t="s">
        <v>84</v>
      </c>
      <c r="D17" s="39">
        <v>20</v>
      </c>
      <c r="E17" s="40">
        <v>34</v>
      </c>
      <c r="F17" s="41">
        <f t="shared" si="0"/>
        <v>-0.4117647058823529</v>
      </c>
      <c r="H17" s="25"/>
    </row>
    <row r="18" spans="2:3" ht="12.75">
      <c r="B18" s="18"/>
      <c r="C18" s="18"/>
    </row>
    <row r="19" spans="2:3" ht="12.75">
      <c r="B19" s="18"/>
      <c r="C19" s="18"/>
    </row>
    <row r="20" spans="2:8" ht="12.75">
      <c r="B20" s="466" t="s">
        <v>85</v>
      </c>
      <c r="C20" s="466"/>
      <c r="D20" s="19">
        <f>ANYO_MEMORIA</f>
        <v>2015</v>
      </c>
      <c r="E20" s="19">
        <f>ANYO_MEMORIA-1</f>
        <v>2014</v>
      </c>
      <c r="F20" s="19" t="s">
        <v>67</v>
      </c>
      <c r="H20" s="20"/>
    </row>
    <row r="21" spans="2:8" ht="12.75">
      <c r="B21" s="42" t="s">
        <v>68</v>
      </c>
      <c r="C21" s="43" t="s">
        <v>86</v>
      </c>
      <c r="D21" s="44">
        <v>382</v>
      </c>
      <c r="E21" s="45">
        <v>378</v>
      </c>
      <c r="F21" s="46">
        <f aca="true" t="shared" si="1" ref="F21:F27">IF(IF(E21="S/D",0,E21)&lt;&gt;0,(D21-E21)/E21,0)</f>
        <v>0.010582010582010581</v>
      </c>
      <c r="H21" s="47"/>
    </row>
    <row r="22" spans="2:8" ht="12.75">
      <c r="B22" s="467" t="s">
        <v>87</v>
      </c>
      <c r="C22" s="48" t="s">
        <v>88</v>
      </c>
      <c r="D22" s="49">
        <v>22</v>
      </c>
      <c r="E22" s="50">
        <v>11</v>
      </c>
      <c r="F22" s="51">
        <f t="shared" si="1"/>
        <v>1</v>
      </c>
      <c r="H22" s="25"/>
    </row>
    <row r="23" spans="2:8" ht="12.75">
      <c r="B23" s="467"/>
      <c r="C23" s="36" t="s">
        <v>89</v>
      </c>
      <c r="D23" s="52">
        <v>68</v>
      </c>
      <c r="E23" s="53">
        <v>50</v>
      </c>
      <c r="F23" s="54">
        <f t="shared" si="1"/>
        <v>0.36</v>
      </c>
      <c r="H23" s="25"/>
    </row>
    <row r="24" spans="2:8" ht="12.75">
      <c r="B24" s="467"/>
      <c r="C24" s="36" t="s">
        <v>90</v>
      </c>
      <c r="D24" s="52">
        <v>1</v>
      </c>
      <c r="E24" s="53">
        <v>9</v>
      </c>
      <c r="F24" s="54">
        <f t="shared" si="1"/>
        <v>-0.8888888888888888</v>
      </c>
      <c r="H24" s="25"/>
    </row>
    <row r="25" spans="2:8" ht="12.75">
      <c r="B25" s="467"/>
      <c r="C25" s="36" t="s">
        <v>91</v>
      </c>
      <c r="D25" s="52">
        <v>4</v>
      </c>
      <c r="E25" s="53"/>
      <c r="F25" s="54">
        <f t="shared" si="1"/>
        <v>0</v>
      </c>
      <c r="H25" s="25"/>
    </row>
    <row r="26" spans="2:8" ht="12.75">
      <c r="B26" s="467"/>
      <c r="C26" s="55" t="s">
        <v>92</v>
      </c>
      <c r="D26" s="52">
        <v>11</v>
      </c>
      <c r="E26" s="53">
        <v>10</v>
      </c>
      <c r="F26" s="54">
        <f t="shared" si="1"/>
        <v>0.1</v>
      </c>
      <c r="H26" s="25"/>
    </row>
    <row r="27" spans="2:8" ht="12.75">
      <c r="B27" s="467"/>
      <c r="C27" s="56" t="s">
        <v>93</v>
      </c>
      <c r="D27" s="57">
        <v>261</v>
      </c>
      <c r="E27" s="58">
        <v>280</v>
      </c>
      <c r="F27" s="46">
        <f t="shared" si="1"/>
        <v>-0.06785714285714285</v>
      </c>
      <c r="H27" s="25"/>
    </row>
    <row r="28" spans="2:7" ht="12.75">
      <c r="B28" s="18"/>
      <c r="C28" s="18"/>
      <c r="G28" s="59"/>
    </row>
    <row r="29" spans="2:3" ht="12.75">
      <c r="B29" s="18"/>
      <c r="C29" s="18"/>
    </row>
    <row r="30" spans="2:8" ht="12.75">
      <c r="B30" s="466" t="s">
        <v>94</v>
      </c>
      <c r="C30" s="466"/>
      <c r="D30" s="19">
        <f>ANYO_MEMORIA</f>
        <v>2015</v>
      </c>
      <c r="E30" s="19">
        <f>ANYO_MEMORIA-1</f>
        <v>2014</v>
      </c>
      <c r="F30" s="19" t="s">
        <v>67</v>
      </c>
      <c r="H30" s="20"/>
    </row>
    <row r="31" spans="2:8" ht="12.75">
      <c r="B31" s="467" t="s">
        <v>95</v>
      </c>
      <c r="C31" s="60" t="s">
        <v>96</v>
      </c>
      <c r="D31" s="49">
        <v>1375</v>
      </c>
      <c r="E31" s="50">
        <v>2635</v>
      </c>
      <c r="F31" s="61">
        <f aca="true" t="shared" si="2" ref="F31:F39">IF(IF(E31="S/D",0,E31)&lt;&gt;0,(D31-E31)/E31,0)</f>
        <v>-0.4781783681214421</v>
      </c>
      <c r="H31" s="25"/>
    </row>
    <row r="32" spans="2:9" ht="12.75">
      <c r="B32" s="467"/>
      <c r="C32" s="62" t="s">
        <v>97</v>
      </c>
      <c r="D32" s="52">
        <v>421</v>
      </c>
      <c r="E32" s="53">
        <v>732</v>
      </c>
      <c r="F32" s="54">
        <f t="shared" si="2"/>
        <v>-0.4248633879781421</v>
      </c>
      <c r="H32" s="25"/>
      <c r="I32" s="63"/>
    </row>
    <row r="33" spans="2:8" ht="12.75">
      <c r="B33" s="467"/>
      <c r="C33" s="64" t="s">
        <v>98</v>
      </c>
      <c r="D33" s="65">
        <v>1796</v>
      </c>
      <c r="E33" s="65">
        <v>3367</v>
      </c>
      <c r="F33" s="66">
        <f t="shared" si="2"/>
        <v>-0.4665874665874666</v>
      </c>
      <c r="H33" s="25"/>
    </row>
    <row r="34" spans="2:8" ht="12.75">
      <c r="B34" s="67"/>
      <c r="C34" s="34" t="s">
        <v>99</v>
      </c>
      <c r="D34" s="49">
        <v>4</v>
      </c>
      <c r="E34" s="50">
        <v>13</v>
      </c>
      <c r="F34" s="61">
        <f t="shared" si="2"/>
        <v>-0.6923076923076923</v>
      </c>
      <c r="H34" s="25"/>
    </row>
    <row r="35" spans="2:8" ht="12.75">
      <c r="B35" s="67" t="s">
        <v>100</v>
      </c>
      <c r="C35" s="68" t="s">
        <v>101</v>
      </c>
      <c r="D35" s="69">
        <v>0</v>
      </c>
      <c r="E35" s="70">
        <v>0</v>
      </c>
      <c r="F35" s="71">
        <f t="shared" si="2"/>
        <v>0</v>
      </c>
      <c r="H35" s="25"/>
    </row>
    <row r="36" spans="2:8" ht="12.75">
      <c r="B36" s="72"/>
      <c r="C36" s="73" t="s">
        <v>98</v>
      </c>
      <c r="D36" s="65">
        <v>4</v>
      </c>
      <c r="E36" s="65">
        <v>13</v>
      </c>
      <c r="F36" s="66">
        <f t="shared" si="2"/>
        <v>-0.6923076923076923</v>
      </c>
      <c r="H36" s="25"/>
    </row>
    <row r="37" spans="2:8" ht="12.75" customHeight="1">
      <c r="B37" s="468" t="s">
        <v>102</v>
      </c>
      <c r="C37" s="48" t="s">
        <v>103</v>
      </c>
      <c r="D37" s="49">
        <v>676</v>
      </c>
      <c r="E37" s="50">
        <v>1005</v>
      </c>
      <c r="F37" s="61">
        <f t="shared" si="2"/>
        <v>-0.32736318407960197</v>
      </c>
      <c r="H37" s="25"/>
    </row>
    <row r="38" spans="2:8" ht="12.75">
      <c r="B38" s="468"/>
      <c r="C38" s="62" t="s">
        <v>104</v>
      </c>
      <c r="D38" s="52">
        <v>3</v>
      </c>
      <c r="E38" s="53">
        <v>10</v>
      </c>
      <c r="F38" s="54">
        <f t="shared" si="2"/>
        <v>-0.7</v>
      </c>
      <c r="H38" s="25"/>
    </row>
    <row r="39" spans="2:8" ht="12.75">
      <c r="B39" s="468"/>
      <c r="C39" s="64" t="s">
        <v>98</v>
      </c>
      <c r="D39" s="74">
        <f>SUM(D37:D38)</f>
        <v>679</v>
      </c>
      <c r="E39" s="74">
        <v>1015</v>
      </c>
      <c r="F39" s="46">
        <f t="shared" si="2"/>
        <v>-0.3310344827586207</v>
      </c>
      <c r="H39" s="25"/>
    </row>
    <row r="40" spans="2:3" ht="12.75">
      <c r="B40" s="18"/>
      <c r="C40" s="18"/>
    </row>
    <row r="41" spans="2:3" ht="12.75">
      <c r="B41" s="18"/>
      <c r="C41" s="18"/>
    </row>
    <row r="42" spans="2:8" ht="12.75">
      <c r="B42" s="466" t="s">
        <v>105</v>
      </c>
      <c r="C42" s="466"/>
      <c r="D42" s="19">
        <f>ANYO_MEMORIA</f>
        <v>2015</v>
      </c>
      <c r="E42" s="19">
        <f>ANYO_MEMORIA-1</f>
        <v>2014</v>
      </c>
      <c r="F42" s="19" t="s">
        <v>67</v>
      </c>
      <c r="H42" s="20"/>
    </row>
    <row r="43" spans="2:8" ht="12.75">
      <c r="B43" s="469" t="s">
        <v>106</v>
      </c>
      <c r="C43" s="469"/>
      <c r="D43" s="44">
        <v>524</v>
      </c>
      <c r="E43" s="75"/>
      <c r="F43" s="76">
        <f>IF(IF(E43="S/D",0,E43)&lt;&gt;0,(D43-E43)/E43,0)</f>
        <v>0</v>
      </c>
      <c r="H43" s="25"/>
    </row>
    <row r="44" spans="2:8" ht="12.75">
      <c r="B44" s="469" t="s">
        <v>102</v>
      </c>
      <c r="C44" s="469" t="s">
        <v>98</v>
      </c>
      <c r="D44" s="77">
        <v>73</v>
      </c>
      <c r="E44" s="75"/>
      <c r="F44" s="76">
        <f>IF(IF(E44="S/D",0,E44)&lt;&gt;0,(D44-E44)/E44,0)</f>
        <v>0</v>
      </c>
      <c r="H44" s="25"/>
    </row>
    <row r="45" spans="2:3" ht="12.75">
      <c r="B45" s="18"/>
      <c r="C45" s="18"/>
    </row>
    <row r="46" spans="2:3" ht="12.75">
      <c r="B46" s="18"/>
      <c r="C46" s="18"/>
    </row>
    <row r="47" spans="2:8" ht="12.75">
      <c r="B47" s="466" t="s">
        <v>107</v>
      </c>
      <c r="C47" s="466"/>
      <c r="D47" s="19">
        <f>ANYO_MEMORIA</f>
        <v>2015</v>
      </c>
      <c r="E47" s="19">
        <f>ANYO_MEMORIA-1</f>
        <v>2014</v>
      </c>
      <c r="F47" s="19" t="s">
        <v>67</v>
      </c>
      <c r="H47" s="20"/>
    </row>
    <row r="48" spans="2:8" ht="12.75">
      <c r="B48" s="467" t="s">
        <v>108</v>
      </c>
      <c r="C48" s="34" t="s">
        <v>109</v>
      </c>
      <c r="D48" s="49">
        <v>654</v>
      </c>
      <c r="E48" s="50">
        <v>811</v>
      </c>
      <c r="F48" s="61">
        <f aca="true" t="shared" si="3" ref="F48:F57">IF(IF(E48="S/D",0,E48)&lt;&gt;0,(D48-E48)/E48,0)</f>
        <v>-0.1935881627620222</v>
      </c>
      <c r="H48" s="25"/>
    </row>
    <row r="49" spans="2:8" ht="12.75">
      <c r="B49" s="467"/>
      <c r="C49" s="26" t="s">
        <v>110</v>
      </c>
      <c r="D49" s="52">
        <v>20</v>
      </c>
      <c r="E49" s="53">
        <v>18</v>
      </c>
      <c r="F49" s="54">
        <f t="shared" si="3"/>
        <v>0.1111111111111111</v>
      </c>
      <c r="H49" s="25"/>
    </row>
    <row r="50" spans="2:8" ht="12.75">
      <c r="B50" s="467"/>
      <c r="C50" s="26" t="s">
        <v>111</v>
      </c>
      <c r="D50" s="52">
        <v>791</v>
      </c>
      <c r="E50" s="53">
        <v>920</v>
      </c>
      <c r="F50" s="54">
        <f t="shared" si="3"/>
        <v>-0.14021739130434782</v>
      </c>
      <c r="H50" s="25"/>
    </row>
    <row r="51" spans="2:8" ht="12.75">
      <c r="B51" s="467"/>
      <c r="C51" s="78" t="s">
        <v>112</v>
      </c>
      <c r="D51" s="79">
        <v>811</v>
      </c>
      <c r="E51" s="79">
        <v>938</v>
      </c>
      <c r="F51" s="54">
        <f t="shared" si="3"/>
        <v>-0.13539445628997868</v>
      </c>
      <c r="H51" s="25"/>
    </row>
    <row r="52" spans="2:8" ht="12.75">
      <c r="B52" s="467"/>
      <c r="C52" s="30" t="s">
        <v>113</v>
      </c>
      <c r="D52" s="57">
        <v>661</v>
      </c>
      <c r="E52" s="58">
        <v>654</v>
      </c>
      <c r="F52" s="46">
        <f t="shared" si="3"/>
        <v>0.010703363914373088</v>
      </c>
      <c r="H52" s="25"/>
    </row>
    <row r="53" spans="2:8" ht="12.75">
      <c r="B53" s="467" t="s">
        <v>114</v>
      </c>
      <c r="C53" s="34" t="s">
        <v>115</v>
      </c>
      <c r="D53" s="52">
        <v>624</v>
      </c>
      <c r="E53" s="53">
        <v>686</v>
      </c>
      <c r="F53" s="51">
        <f t="shared" si="3"/>
        <v>-0.09037900874635568</v>
      </c>
      <c r="H53" s="25"/>
    </row>
    <row r="54" spans="2:8" ht="12.75">
      <c r="B54" s="467"/>
      <c r="C54" s="26" t="s">
        <v>116</v>
      </c>
      <c r="D54" s="52">
        <v>20</v>
      </c>
      <c r="E54" s="53">
        <v>17</v>
      </c>
      <c r="F54" s="54">
        <f t="shared" si="3"/>
        <v>0.17647058823529413</v>
      </c>
      <c r="H54" s="25"/>
    </row>
    <row r="55" spans="2:8" ht="12.75">
      <c r="B55" s="467"/>
      <c r="C55" s="78" t="s">
        <v>117</v>
      </c>
      <c r="D55" s="79">
        <v>644</v>
      </c>
      <c r="E55" s="79">
        <v>703</v>
      </c>
      <c r="F55" s="54">
        <f t="shared" si="3"/>
        <v>-0.08392603129445235</v>
      </c>
      <c r="H55" s="25"/>
    </row>
    <row r="56" spans="2:8" ht="12.75">
      <c r="B56" s="467"/>
      <c r="C56" s="80" t="s">
        <v>118</v>
      </c>
      <c r="D56" s="52">
        <v>127</v>
      </c>
      <c r="E56" s="53">
        <v>123</v>
      </c>
      <c r="F56" s="54">
        <f t="shared" si="3"/>
        <v>0.032520325203252036</v>
      </c>
      <c r="H56" s="25"/>
    </row>
    <row r="57" spans="2:8" ht="12.75">
      <c r="B57" s="467"/>
      <c r="C57" s="81" t="s">
        <v>119</v>
      </c>
      <c r="D57" s="57">
        <v>33</v>
      </c>
      <c r="E57" s="58">
        <v>31</v>
      </c>
      <c r="F57" s="46">
        <f t="shared" si="3"/>
        <v>0.06451612903225806</v>
      </c>
      <c r="H57" s="25"/>
    </row>
    <row r="58" spans="2:3" ht="12.75">
      <c r="B58" s="18"/>
      <c r="C58" s="18"/>
    </row>
    <row r="59" spans="2:3" ht="12.75">
      <c r="B59" s="18"/>
      <c r="C59" s="18"/>
    </row>
    <row r="60" spans="2:8" ht="12.75">
      <c r="B60" s="466" t="s">
        <v>120</v>
      </c>
      <c r="C60" s="466"/>
      <c r="D60" s="19">
        <f>ANYO_MEMORIA</f>
        <v>2015</v>
      </c>
      <c r="E60" s="19">
        <f>ANYO_MEMORIA-1</f>
        <v>2014</v>
      </c>
      <c r="F60" s="19" t="s">
        <v>67</v>
      </c>
      <c r="H60" s="20"/>
    </row>
    <row r="61" spans="2:8" ht="12.75">
      <c r="B61" s="467" t="s">
        <v>121</v>
      </c>
      <c r="C61" s="34" t="s">
        <v>122</v>
      </c>
      <c r="D61" s="49">
        <v>6</v>
      </c>
      <c r="E61" s="50">
        <v>11</v>
      </c>
      <c r="F61" s="61">
        <f aca="true" t="shared" si="4" ref="F61:F69">IF(IF(E61="S/D",0,E61)&lt;&gt;0,(D61-E61)/E61,0)</f>
        <v>-0.45454545454545453</v>
      </c>
      <c r="H61" s="25"/>
    </row>
    <row r="62" spans="2:8" ht="12.75">
      <c r="B62" s="467"/>
      <c r="C62" s="26" t="s">
        <v>123</v>
      </c>
      <c r="D62" s="52">
        <v>0</v>
      </c>
      <c r="E62" s="53">
        <v>0</v>
      </c>
      <c r="F62" s="54">
        <f t="shared" si="4"/>
        <v>0</v>
      </c>
      <c r="H62" s="25"/>
    </row>
    <row r="63" spans="2:8" ht="12.75">
      <c r="B63" s="467"/>
      <c r="C63" s="26" t="s">
        <v>69</v>
      </c>
      <c r="D63" s="52">
        <v>8</v>
      </c>
      <c r="E63" s="53">
        <v>6</v>
      </c>
      <c r="F63" s="54">
        <f t="shared" si="4"/>
        <v>0.3333333333333333</v>
      </c>
      <c r="H63" s="25"/>
    </row>
    <row r="64" spans="2:8" ht="12.75">
      <c r="B64" s="467"/>
      <c r="C64" s="26" t="s">
        <v>113</v>
      </c>
      <c r="D64" s="52">
        <v>10</v>
      </c>
      <c r="E64" s="53">
        <v>8</v>
      </c>
      <c r="F64" s="54">
        <f t="shared" si="4"/>
        <v>0.25</v>
      </c>
      <c r="H64" s="25"/>
    </row>
    <row r="65" spans="2:8" ht="12.75">
      <c r="B65" s="467"/>
      <c r="C65" s="30" t="s">
        <v>124</v>
      </c>
      <c r="D65" s="82">
        <v>4</v>
      </c>
      <c r="E65" s="83">
        <v>0</v>
      </c>
      <c r="F65" s="66">
        <f t="shared" si="4"/>
        <v>0</v>
      </c>
      <c r="H65" s="25"/>
    </row>
    <row r="66" spans="2:8" ht="12.75">
      <c r="B66" s="467"/>
      <c r="C66" s="35" t="s">
        <v>125</v>
      </c>
      <c r="D66" s="57">
        <v>0</v>
      </c>
      <c r="E66" s="58">
        <v>0</v>
      </c>
      <c r="F66" s="46">
        <f t="shared" si="4"/>
        <v>0</v>
      </c>
      <c r="H66" s="25"/>
    </row>
    <row r="67" spans="2:8" ht="12.75">
      <c r="B67" s="467" t="s">
        <v>126</v>
      </c>
      <c r="C67" s="21" t="s">
        <v>127</v>
      </c>
      <c r="D67" s="84">
        <v>6</v>
      </c>
      <c r="E67" s="85">
        <v>7</v>
      </c>
      <c r="F67" s="51">
        <f t="shared" si="4"/>
        <v>-0.14285714285714285</v>
      </c>
      <c r="H67" s="25"/>
    </row>
    <row r="68" spans="2:8" ht="12.75">
      <c r="B68" s="467"/>
      <c r="C68" s="26" t="s">
        <v>118</v>
      </c>
      <c r="D68" s="52">
        <v>0</v>
      </c>
      <c r="E68" s="53">
        <v>0</v>
      </c>
      <c r="F68" s="54">
        <f t="shared" si="4"/>
        <v>0</v>
      </c>
      <c r="H68" s="25"/>
    </row>
    <row r="69" spans="2:8" ht="12.75">
      <c r="B69" s="467"/>
      <c r="C69" s="35" t="s">
        <v>128</v>
      </c>
      <c r="D69" s="57">
        <v>0</v>
      </c>
      <c r="E69" s="58">
        <v>0</v>
      </c>
      <c r="F69" s="46">
        <f t="shared" si="4"/>
        <v>0</v>
      </c>
      <c r="H69" s="25"/>
    </row>
    <row r="70" spans="2:3" ht="12.75">
      <c r="B70" s="18"/>
      <c r="C70" s="18"/>
    </row>
    <row r="71" spans="2:3" ht="12.75">
      <c r="B71" s="18"/>
      <c r="C71" s="18"/>
    </row>
    <row r="72" spans="2:8" ht="12.75">
      <c r="B72" s="466" t="s">
        <v>129</v>
      </c>
      <c r="C72" s="466"/>
      <c r="D72" s="19">
        <f>ANYO_MEMORIA</f>
        <v>2015</v>
      </c>
      <c r="E72" s="19">
        <f>ANYO_MEMORIA-1</f>
        <v>2014</v>
      </c>
      <c r="F72" s="19" t="s">
        <v>67</v>
      </c>
      <c r="H72" s="20"/>
    </row>
    <row r="73" spans="2:8" ht="12.75">
      <c r="B73" s="470" t="s">
        <v>130</v>
      </c>
      <c r="C73" s="470"/>
      <c r="D73" s="49">
        <v>1</v>
      </c>
      <c r="E73" s="50">
        <v>2</v>
      </c>
      <c r="F73" s="61">
        <f>IF(IF(E73="S/D",0,E73)&lt;&gt;0,(D73-E73)/E73,0)</f>
        <v>-0.5</v>
      </c>
      <c r="H73" s="25"/>
    </row>
    <row r="74" spans="2:8" ht="12.75">
      <c r="B74" s="471" t="s">
        <v>118</v>
      </c>
      <c r="C74" s="471"/>
      <c r="D74" s="52">
        <v>0</v>
      </c>
      <c r="E74" s="53">
        <v>0</v>
      </c>
      <c r="F74" s="54">
        <f>IF(IF(E74="S/D",0,E74)&lt;&gt;0,(D74-E74)/E74,0)</f>
        <v>0</v>
      </c>
      <c r="H74" s="25"/>
    </row>
    <row r="75" spans="2:8" ht="12.75">
      <c r="B75" s="472" t="s">
        <v>127</v>
      </c>
      <c r="C75" s="472"/>
      <c r="D75" s="52">
        <v>4</v>
      </c>
      <c r="E75" s="53">
        <v>0</v>
      </c>
      <c r="F75" s="54">
        <f>IF(IF(E75="S/D",0,E75)&lt;&gt;0,(D75-E75)/E75,0)</f>
        <v>0</v>
      </c>
      <c r="H75" s="25"/>
    </row>
    <row r="76" spans="2:8" ht="12.75">
      <c r="B76" s="472" t="s">
        <v>131</v>
      </c>
      <c r="C76" s="472"/>
      <c r="D76" s="52">
        <v>2</v>
      </c>
      <c r="E76" s="53">
        <v>1</v>
      </c>
      <c r="F76" s="54">
        <f>IF(IF(E76="S/D",0,E76)&lt;&gt;0,(D76-E76)/E76,0)</f>
        <v>1</v>
      </c>
      <c r="H76" s="25"/>
    </row>
    <row r="77" spans="2:8" ht="13.5" thickBot="1">
      <c r="B77" s="473" t="s">
        <v>132</v>
      </c>
      <c r="C77" s="473"/>
      <c r="D77" s="57">
        <v>0</v>
      </c>
      <c r="E77" s="58">
        <v>0</v>
      </c>
      <c r="F77" s="46">
        <f>IF(IF(E77="S/D",0,E77)&lt;&gt;0,(D77-E77)/E77,0)</f>
        <v>0</v>
      </c>
      <c r="H77" s="25"/>
    </row>
    <row r="78" spans="2:3" ht="13.5" thickTop="1">
      <c r="B78" s="18"/>
      <c r="C78" s="18"/>
    </row>
    <row r="79" spans="2:3" ht="13.5" thickBot="1">
      <c r="B79" s="18"/>
      <c r="C79" s="18"/>
    </row>
    <row r="80" spans="2:8" ht="14.25" thickBot="1" thickTop="1">
      <c r="B80" s="466" t="s">
        <v>135</v>
      </c>
      <c r="C80" s="466"/>
      <c r="D80" s="19">
        <f>ANYO_MEMORIA</f>
        <v>2015</v>
      </c>
      <c r="E80" s="19">
        <f>ANYO_MEMORIA-1</f>
        <v>2014</v>
      </c>
      <c r="F80" s="19" t="s">
        <v>67</v>
      </c>
      <c r="H80" s="20"/>
    </row>
    <row r="81" spans="2:8" ht="14.25" thickBot="1" thickTop="1">
      <c r="B81" s="474" t="s">
        <v>136</v>
      </c>
      <c r="C81" s="34" t="s">
        <v>137</v>
      </c>
      <c r="D81" s="86">
        <v>679</v>
      </c>
      <c r="E81" s="86">
        <v>1015</v>
      </c>
      <c r="F81" s="61">
        <f aca="true" t="shared" si="5" ref="F81:F90">IF(IF(E81="S/D",0,E81)&lt;&gt;0,(D81-E81)/E81,0)</f>
        <v>-0.3310344827586207</v>
      </c>
      <c r="H81" s="20"/>
    </row>
    <row r="82" spans="2:8" ht="14.25" thickBot="1" thickTop="1">
      <c r="B82" s="474"/>
      <c r="C82" s="35" t="s">
        <v>138</v>
      </c>
      <c r="D82" s="57">
        <v>339</v>
      </c>
      <c r="E82" s="83">
        <v>310</v>
      </c>
      <c r="F82" s="66">
        <f t="shared" si="5"/>
        <v>0.0935483870967742</v>
      </c>
      <c r="H82" s="20"/>
    </row>
    <row r="83" spans="2:8" ht="14.25" thickBot="1" thickTop="1">
      <c r="B83" s="474" t="s">
        <v>139</v>
      </c>
      <c r="C83" s="34" t="s">
        <v>137</v>
      </c>
      <c r="D83" s="49">
        <v>70</v>
      </c>
      <c r="E83" s="50"/>
      <c r="F83" s="61">
        <f t="shared" si="5"/>
        <v>0</v>
      </c>
      <c r="H83" s="20"/>
    </row>
    <row r="84" spans="2:8" ht="14.25" thickBot="1" thickTop="1">
      <c r="B84" s="474" t="s">
        <v>140</v>
      </c>
      <c r="C84" s="35" t="s">
        <v>138</v>
      </c>
      <c r="D84" s="57">
        <v>22</v>
      </c>
      <c r="E84" s="58"/>
      <c r="F84" s="66">
        <f t="shared" si="5"/>
        <v>0</v>
      </c>
      <c r="H84" s="20"/>
    </row>
    <row r="85" spans="2:8" ht="12.75" customHeight="1" thickBot="1" thickTop="1">
      <c r="B85" s="474" t="s">
        <v>141</v>
      </c>
      <c r="C85" s="34" t="s">
        <v>137</v>
      </c>
      <c r="D85" s="87">
        <v>645</v>
      </c>
      <c r="E85" s="50">
        <v>791</v>
      </c>
      <c r="F85" s="61">
        <f t="shared" si="5"/>
        <v>-0.1845764854614412</v>
      </c>
      <c r="H85" s="25"/>
    </row>
    <row r="86" spans="2:8" ht="14.25" thickBot="1" thickTop="1">
      <c r="B86" s="474" t="s">
        <v>142</v>
      </c>
      <c r="C86" s="35" t="s">
        <v>138</v>
      </c>
      <c r="D86" s="82">
        <v>253</v>
      </c>
      <c r="E86" s="83">
        <v>271</v>
      </c>
      <c r="F86" s="66">
        <f t="shared" si="5"/>
        <v>-0.06642066420664207</v>
      </c>
      <c r="H86" s="25"/>
    </row>
    <row r="87" spans="2:8" ht="14.25" thickBot="1" thickTop="1">
      <c r="B87" s="475" t="s">
        <v>1111</v>
      </c>
      <c r="C87" s="34" t="s">
        <v>137</v>
      </c>
      <c r="D87" s="49">
        <v>30</v>
      </c>
      <c r="E87" s="50">
        <v>30</v>
      </c>
      <c r="F87" s="61">
        <f t="shared" si="5"/>
        <v>0</v>
      </c>
      <c r="H87" s="25"/>
    </row>
    <row r="88" spans="2:8" ht="14.25" thickBot="1" thickTop="1">
      <c r="B88" s="475"/>
      <c r="C88" s="35" t="s">
        <v>138</v>
      </c>
      <c r="D88" s="57">
        <v>25</v>
      </c>
      <c r="E88" s="58">
        <v>13</v>
      </c>
      <c r="F88" s="46">
        <f t="shared" si="5"/>
        <v>0.9230769230769231</v>
      </c>
      <c r="H88" s="25"/>
    </row>
    <row r="89" spans="2:8" ht="14.25" thickBot="1" thickTop="1">
      <c r="B89" s="476" t="s">
        <v>143</v>
      </c>
      <c r="C89" s="21" t="s">
        <v>137</v>
      </c>
      <c r="D89" s="22">
        <v>0</v>
      </c>
      <c r="E89" s="23"/>
      <c r="F89" s="24">
        <f t="shared" si="5"/>
        <v>0</v>
      </c>
      <c r="H89" s="25"/>
    </row>
    <row r="90" spans="2:8" ht="14.25" thickBot="1" thickTop="1">
      <c r="B90" s="476"/>
      <c r="C90" s="35" t="s">
        <v>138</v>
      </c>
      <c r="D90" s="57">
        <v>0</v>
      </c>
      <c r="E90" s="58"/>
      <c r="F90" s="46">
        <f t="shared" si="5"/>
        <v>0</v>
      </c>
      <c r="H90" s="25"/>
    </row>
    <row r="91" ht="12.75" customHeight="1" thickTop="1"/>
    <row r="92" ht="13.5" thickBot="1"/>
    <row r="93" spans="2:8" ht="13.5" customHeight="1" thickBot="1" thickTop="1">
      <c r="B93" s="466" t="s">
        <v>144</v>
      </c>
      <c r="C93" s="466"/>
      <c r="D93" s="19">
        <f>ANYO_MEMORIA</f>
        <v>2015</v>
      </c>
      <c r="E93" s="19">
        <f>ANYO_MEMORIA-1</f>
        <v>2014</v>
      </c>
      <c r="F93" s="19" t="s">
        <v>67</v>
      </c>
      <c r="H93" s="20"/>
    </row>
    <row r="94" spans="2:8" ht="14.25" thickBot="1" thickTop="1">
      <c r="B94" s="469" t="s">
        <v>145</v>
      </c>
      <c r="C94" s="469"/>
      <c r="D94" s="88">
        <v>216</v>
      </c>
      <c r="E94" s="89">
        <v>361</v>
      </c>
      <c r="F94" s="90">
        <f>IF(IF(E94="S/D",0,E94)&lt;&gt;0,(D94-E94)/E94,0)</f>
        <v>-0.40166204986149584</v>
      </c>
      <c r="H94" s="25"/>
    </row>
    <row r="95" spans="2:8" ht="12.75" customHeight="1" thickBot="1" thickTop="1">
      <c r="B95" s="469" t="s">
        <v>146</v>
      </c>
      <c r="C95" s="469"/>
      <c r="D95" s="88">
        <v>402</v>
      </c>
      <c r="E95" s="89">
        <v>584</v>
      </c>
      <c r="F95" s="90">
        <f>IF(IF(E95="S/D",0,E95)&lt;&gt;0,(D95-E95)/E95,0)</f>
        <v>-0.3116438356164384</v>
      </c>
      <c r="H95" s="25"/>
    </row>
    <row r="96" spans="2:14" ht="12.75" customHeight="1" thickBot="1" thickTop="1">
      <c r="B96" s="477" t="s">
        <v>147</v>
      </c>
      <c r="C96" s="477"/>
      <c r="D96" s="91">
        <v>8</v>
      </c>
      <c r="E96" s="92">
        <v>16</v>
      </c>
      <c r="F96" s="93">
        <f>IF(IF(E96="S/D",0,E96)&lt;&gt;0,(D96-E96)/E96,0)</f>
        <v>-0.5</v>
      </c>
      <c r="G96" s="94"/>
      <c r="H96" s="95"/>
      <c r="I96" s="96"/>
      <c r="J96" s="96"/>
      <c r="K96" s="96"/>
      <c r="L96" s="96"/>
      <c r="M96" s="96"/>
      <c r="N96" s="96"/>
    </row>
    <row r="97" spans="2:14" ht="12.75" customHeight="1" thickTop="1">
      <c r="B97" s="97"/>
      <c r="C97" s="97"/>
      <c r="D97" s="98"/>
      <c r="E97" s="98"/>
      <c r="F97" s="98"/>
      <c r="G97" s="94"/>
      <c r="H97" s="96"/>
      <c r="I97" s="96"/>
      <c r="J97" s="96"/>
      <c r="K97" s="96"/>
      <c r="L97" s="96"/>
      <c r="M97" s="96"/>
      <c r="N97" s="96"/>
    </row>
    <row r="98" ht="12.75" customHeight="1" thickBot="1"/>
    <row r="99" spans="2:8" ht="12.75" customHeight="1" thickBot="1" thickTop="1">
      <c r="B99" s="478" t="s">
        <v>148</v>
      </c>
      <c r="C99" s="478"/>
      <c r="D99" s="19">
        <f>ANYO_MEMORIA</f>
        <v>2015</v>
      </c>
      <c r="E99" s="19">
        <f>ANYO_MEMORIA-1</f>
        <v>2014</v>
      </c>
      <c r="F99" s="19" t="s">
        <v>67</v>
      </c>
      <c r="H99" s="20"/>
    </row>
    <row r="100" spans="2:8" ht="12.75" customHeight="1" thickBot="1" thickTop="1">
      <c r="B100" s="478"/>
      <c r="C100" s="478"/>
      <c r="D100" s="99">
        <v>186</v>
      </c>
      <c r="E100" s="100">
        <v>209</v>
      </c>
      <c r="F100" s="46">
        <f>IF(IF(E100="S/D",0,E100)&lt;&gt;0,(D100-E100)/E100,0)</f>
        <v>-0.11004784688995216</v>
      </c>
      <c r="H100" s="25"/>
    </row>
    <row r="101" spans="2:8" ht="14.25" thickBot="1" thickTop="1">
      <c r="B101" s="477" t="s">
        <v>147</v>
      </c>
      <c r="C101" s="477"/>
      <c r="D101" s="91"/>
      <c r="E101" s="92"/>
      <c r="F101" s="101">
        <f>IF(IF(E101="S/D",0,E101)&lt;&gt;0,(D101-E101)/E101,0)</f>
        <v>0</v>
      </c>
      <c r="H101" s="25"/>
    </row>
    <row r="102" spans="2:3" ht="13.5" thickTop="1">
      <c r="B102" s="18"/>
      <c r="C102" s="18"/>
    </row>
    <row r="103" spans="2:3" ht="13.5" thickBot="1">
      <c r="B103" s="18"/>
      <c r="C103" s="18"/>
    </row>
    <row r="104" spans="2:8" ht="14.25" thickBot="1" thickTop="1">
      <c r="B104" s="466" t="s">
        <v>149</v>
      </c>
      <c r="C104" s="466"/>
      <c r="D104" s="19">
        <f>ANYO_MEMORIA</f>
        <v>2015</v>
      </c>
      <c r="E104" s="19">
        <f>ANYO_MEMORIA-1</f>
        <v>2014</v>
      </c>
      <c r="F104" s="19" t="s">
        <v>67</v>
      </c>
      <c r="H104" s="20"/>
    </row>
    <row r="105" spans="2:8" ht="14.25" thickBot="1" thickTop="1">
      <c r="B105" s="469" t="s">
        <v>145</v>
      </c>
      <c r="C105" s="469"/>
      <c r="D105" s="88">
        <v>24</v>
      </c>
      <c r="E105" s="102"/>
      <c r="F105" s="93">
        <f>IF(IF(E105="S/D",0,E105)&lt;&gt;0,(D105-E105)/E105,0)</f>
        <v>0</v>
      </c>
      <c r="H105" s="25"/>
    </row>
    <row r="106" spans="2:8" ht="14.25" thickBot="1" thickTop="1">
      <c r="B106" s="469" t="s">
        <v>146</v>
      </c>
      <c r="C106" s="469"/>
      <c r="D106" s="88">
        <v>44</v>
      </c>
      <c r="E106" s="102"/>
      <c r="F106" s="93">
        <f>IF(IF(E106="S/D",0,E106)&lt;&gt;0,(D106-E106)/E106,0)</f>
        <v>0</v>
      </c>
      <c r="H106" s="25"/>
    </row>
    <row r="107" spans="2:8" ht="14.25" thickBot="1" thickTop="1">
      <c r="B107" s="477" t="s">
        <v>147</v>
      </c>
      <c r="C107" s="477"/>
      <c r="D107" s="91"/>
      <c r="E107" s="103"/>
      <c r="F107" s="93">
        <f>IF(IF(E107="S/D",0,E107)&lt;&gt;0,(D107-E107)/E107,0)</f>
        <v>0</v>
      </c>
      <c r="H107" s="25"/>
    </row>
    <row r="108" spans="2:3" ht="13.5" thickTop="1">
      <c r="B108" s="18"/>
      <c r="C108" s="18"/>
    </row>
    <row r="109" spans="2:3" ht="14.25" customHeight="1" thickBot="1">
      <c r="B109" s="18"/>
      <c r="C109" s="18"/>
    </row>
    <row r="110" spans="2:8" ht="14.25" customHeight="1" thickBot="1" thickTop="1">
      <c r="B110" s="479" t="s">
        <v>150</v>
      </c>
      <c r="C110" s="479"/>
      <c r="D110" s="19">
        <f>ANYO_MEMORIA</f>
        <v>2015</v>
      </c>
      <c r="E110" s="19">
        <f>ANYO_MEMORIA-1</f>
        <v>2014</v>
      </c>
      <c r="F110" s="19" t="s">
        <v>67</v>
      </c>
      <c r="H110" s="20"/>
    </row>
    <row r="111" spans="2:8" ht="14.25" thickBot="1" thickTop="1">
      <c r="B111" s="467" t="s">
        <v>145</v>
      </c>
      <c r="C111" s="34" t="s">
        <v>151</v>
      </c>
      <c r="D111" s="49">
        <v>92</v>
      </c>
      <c r="E111" s="50">
        <v>98</v>
      </c>
      <c r="F111" s="61">
        <f aca="true" t="shared" si="6" ref="F111:F118">IF(IF(E111="S/D",0,E111)&lt;&gt;0,(D111-E111)/E111,0)</f>
        <v>-0.061224489795918366</v>
      </c>
      <c r="H111" s="25"/>
    </row>
    <row r="112" spans="2:8" ht="14.25" thickBot="1" thickTop="1">
      <c r="B112" s="467"/>
      <c r="C112" s="26" t="s">
        <v>152</v>
      </c>
      <c r="D112" s="52">
        <v>295</v>
      </c>
      <c r="E112" s="53">
        <v>341</v>
      </c>
      <c r="F112" s="54">
        <f t="shared" si="6"/>
        <v>-0.1348973607038123</v>
      </c>
      <c r="H112" s="25"/>
    </row>
    <row r="113" spans="2:8" ht="14.25" thickBot="1" thickTop="1">
      <c r="B113" s="467"/>
      <c r="C113" s="30" t="s">
        <v>153</v>
      </c>
      <c r="D113" s="52">
        <v>18</v>
      </c>
      <c r="E113" s="53">
        <v>53</v>
      </c>
      <c r="F113" s="54">
        <f t="shared" si="6"/>
        <v>-0.660377358490566</v>
      </c>
      <c r="H113" s="25"/>
    </row>
    <row r="114" spans="2:10" ht="14.25" thickBot="1" thickTop="1">
      <c r="B114" s="467"/>
      <c r="C114" s="73" t="s">
        <v>98</v>
      </c>
      <c r="D114" s="74">
        <v>405</v>
      </c>
      <c r="E114" s="74">
        <v>492</v>
      </c>
      <c r="F114" s="46">
        <f t="shared" si="6"/>
        <v>-0.17682926829268292</v>
      </c>
      <c r="H114" s="25"/>
      <c r="J114" s="63"/>
    </row>
    <row r="115" spans="2:8" ht="14.25" thickBot="1" thickTop="1">
      <c r="B115" s="467" t="s">
        <v>146</v>
      </c>
      <c r="C115" s="21" t="s">
        <v>154</v>
      </c>
      <c r="D115" s="84">
        <v>77</v>
      </c>
      <c r="E115" s="85">
        <v>86</v>
      </c>
      <c r="F115" s="51">
        <f t="shared" si="6"/>
        <v>-0.10465116279069768</v>
      </c>
      <c r="H115" s="25"/>
    </row>
    <row r="116" spans="2:8" ht="14.25" thickBot="1" thickTop="1">
      <c r="B116" s="467"/>
      <c r="C116" s="30" t="s">
        <v>153</v>
      </c>
      <c r="D116" s="52">
        <v>148</v>
      </c>
      <c r="E116" s="53">
        <v>200</v>
      </c>
      <c r="F116" s="54">
        <f t="shared" si="6"/>
        <v>-0.26</v>
      </c>
      <c r="H116" s="25"/>
    </row>
    <row r="117" spans="2:8" ht="14.25" thickBot="1" thickTop="1">
      <c r="B117" s="467"/>
      <c r="C117" s="73" t="s">
        <v>98</v>
      </c>
      <c r="D117" s="65">
        <v>225</v>
      </c>
      <c r="E117" s="65">
        <v>286</v>
      </c>
      <c r="F117" s="66">
        <f t="shared" si="6"/>
        <v>-0.21328671328671328</v>
      </c>
      <c r="H117" s="25"/>
    </row>
    <row r="118" spans="2:8" ht="14.25" thickBot="1" thickTop="1">
      <c r="B118" s="477" t="s">
        <v>147</v>
      </c>
      <c r="C118" s="477"/>
      <c r="D118" s="99">
        <v>18</v>
      </c>
      <c r="E118" s="100">
        <v>17</v>
      </c>
      <c r="F118" s="76">
        <f t="shared" si="6"/>
        <v>0.058823529411764705</v>
      </c>
      <c r="H118" s="25"/>
    </row>
    <row r="119" spans="2:3" ht="13.5" thickTop="1">
      <c r="B119" s="18"/>
      <c r="C119" s="18"/>
    </row>
    <row r="120" spans="2:3" ht="13.5" thickBot="1">
      <c r="B120" s="18"/>
      <c r="C120" s="18"/>
    </row>
    <row r="121" spans="2:8" ht="14.25" thickBot="1" thickTop="1">
      <c r="B121" s="466" t="s">
        <v>155</v>
      </c>
      <c r="C121" s="466"/>
      <c r="D121" s="19">
        <f>ANYO_MEMORIA</f>
        <v>2015</v>
      </c>
      <c r="E121" s="19">
        <f>ANYO_MEMORIA-1</f>
        <v>2014</v>
      </c>
      <c r="F121" s="19" t="s">
        <v>67</v>
      </c>
      <c r="H121" s="20"/>
    </row>
    <row r="122" spans="2:8" ht="14.25" thickBot="1" thickTop="1">
      <c r="B122" s="467" t="s">
        <v>145</v>
      </c>
      <c r="C122" s="26" t="s">
        <v>151</v>
      </c>
      <c r="D122" s="49">
        <v>4</v>
      </c>
      <c r="E122" s="50">
        <v>6</v>
      </c>
      <c r="F122" s="61">
        <f aca="true" t="shared" si="7" ref="F122:F129">IF(IF(E122="S/D",0,E122)&lt;&gt;0,(D122-E122)/E122,0)</f>
        <v>-0.3333333333333333</v>
      </c>
      <c r="H122" s="25"/>
    </row>
    <row r="123" spans="2:8" ht="14.25" thickBot="1" thickTop="1">
      <c r="B123" s="467"/>
      <c r="C123" s="26" t="s">
        <v>152</v>
      </c>
      <c r="D123" s="52">
        <v>11</v>
      </c>
      <c r="E123" s="53">
        <v>15</v>
      </c>
      <c r="F123" s="54">
        <f t="shared" si="7"/>
        <v>-0.26666666666666666</v>
      </c>
      <c r="H123" s="25"/>
    </row>
    <row r="124" spans="2:8" ht="14.25" thickBot="1" thickTop="1">
      <c r="B124" s="467"/>
      <c r="C124" s="30" t="s">
        <v>153</v>
      </c>
      <c r="D124" s="52">
        <v>4</v>
      </c>
      <c r="E124" s="53">
        <v>2</v>
      </c>
      <c r="F124" s="54">
        <f t="shared" si="7"/>
        <v>1</v>
      </c>
      <c r="H124" s="25"/>
    </row>
    <row r="125" spans="2:8" ht="14.25" thickBot="1" thickTop="1">
      <c r="B125" s="467"/>
      <c r="C125" s="73" t="s">
        <v>98</v>
      </c>
      <c r="D125" s="65">
        <v>19</v>
      </c>
      <c r="E125" s="65">
        <v>23</v>
      </c>
      <c r="F125" s="66">
        <f t="shared" si="7"/>
        <v>-0.17391304347826086</v>
      </c>
      <c r="G125" s="10"/>
      <c r="H125" s="25"/>
    </row>
    <row r="126" spans="2:8" ht="14.25" thickBot="1" thickTop="1">
      <c r="B126" s="467" t="s">
        <v>146</v>
      </c>
      <c r="C126" s="21" t="s">
        <v>154</v>
      </c>
      <c r="D126" s="22">
        <v>6</v>
      </c>
      <c r="E126" s="23">
        <v>2</v>
      </c>
      <c r="F126" s="24">
        <f t="shared" si="7"/>
        <v>2</v>
      </c>
      <c r="G126" s="10"/>
      <c r="H126" s="25"/>
    </row>
    <row r="127" spans="2:8" ht="14.25" thickBot="1" thickTop="1">
      <c r="B127" s="467"/>
      <c r="C127" s="30" t="s">
        <v>153</v>
      </c>
      <c r="D127" s="52">
        <v>6</v>
      </c>
      <c r="E127" s="53">
        <v>5</v>
      </c>
      <c r="F127" s="54">
        <f t="shared" si="7"/>
        <v>0.2</v>
      </c>
      <c r="H127" s="25"/>
    </row>
    <row r="128" spans="2:8" ht="14.25" thickBot="1" thickTop="1">
      <c r="B128" s="467"/>
      <c r="C128" s="73" t="s">
        <v>98</v>
      </c>
      <c r="D128" s="65">
        <v>12</v>
      </c>
      <c r="E128" s="65">
        <v>7</v>
      </c>
      <c r="F128" s="66">
        <f t="shared" si="7"/>
        <v>0.7142857142857143</v>
      </c>
      <c r="H128" s="25"/>
    </row>
    <row r="129" spans="2:8" ht="14.25" thickBot="1" thickTop="1">
      <c r="B129" s="477" t="s">
        <v>147</v>
      </c>
      <c r="C129" s="477"/>
      <c r="D129" s="99">
        <v>0</v>
      </c>
      <c r="E129" s="100">
        <v>3</v>
      </c>
      <c r="F129" s="76">
        <f t="shared" si="7"/>
        <v>-1</v>
      </c>
      <c r="H129" s="25"/>
    </row>
    <row r="130" spans="2:3" ht="13.5" thickTop="1">
      <c r="B130" s="18"/>
      <c r="C130" s="18"/>
    </row>
    <row r="131" spans="2:3" ht="13.5" thickBot="1">
      <c r="B131" s="18"/>
      <c r="C131" s="18"/>
    </row>
    <row r="132" spans="2:8" ht="14.25" thickBot="1" thickTop="1">
      <c r="B132" s="466" t="s">
        <v>156</v>
      </c>
      <c r="C132" s="466"/>
      <c r="D132" s="19">
        <f>ANYO_MEMORIA</f>
        <v>2015</v>
      </c>
      <c r="E132" s="19">
        <f>ANYO_MEMORIA-1</f>
        <v>2014</v>
      </c>
      <c r="F132" s="19" t="s">
        <v>67</v>
      </c>
      <c r="H132" s="20"/>
    </row>
    <row r="133" spans="2:8" ht="14.25" thickBot="1" thickTop="1">
      <c r="B133" s="480" t="s">
        <v>157</v>
      </c>
      <c r="C133" s="60" t="s">
        <v>158</v>
      </c>
      <c r="D133" s="22">
        <v>0</v>
      </c>
      <c r="E133" s="23"/>
      <c r="F133" s="24">
        <f aca="true" t="shared" si="8" ref="F133:F138">IF(IF(E133="S/D",0,E133)&lt;&gt;0,(D133-E133)/E133,0)</f>
        <v>0</v>
      </c>
      <c r="H133" s="25"/>
    </row>
    <row r="134" spans="2:8" ht="14.25" thickBot="1" thickTop="1">
      <c r="B134" s="480"/>
      <c r="C134" s="48" t="s">
        <v>159</v>
      </c>
      <c r="D134" s="57">
        <v>0</v>
      </c>
      <c r="E134" s="58"/>
      <c r="F134" s="46">
        <f t="shared" si="8"/>
        <v>0</v>
      </c>
      <c r="H134" s="25"/>
    </row>
    <row r="135" spans="2:8" ht="14.25" thickBot="1" thickTop="1">
      <c r="B135" s="480" t="s">
        <v>160</v>
      </c>
      <c r="C135" s="104" t="s">
        <v>158</v>
      </c>
      <c r="D135" s="84">
        <v>16</v>
      </c>
      <c r="E135" s="85">
        <v>9</v>
      </c>
      <c r="F135" s="51">
        <f t="shared" si="8"/>
        <v>0.7777777777777778</v>
      </c>
      <c r="H135" s="25"/>
    </row>
    <row r="136" spans="2:8" ht="14.25" thickBot="1" thickTop="1">
      <c r="B136" s="480"/>
      <c r="C136" s="105" t="s">
        <v>159</v>
      </c>
      <c r="D136" s="82">
        <v>17</v>
      </c>
      <c r="E136" s="83">
        <v>9</v>
      </c>
      <c r="F136" s="66">
        <f t="shared" si="8"/>
        <v>0.8888888888888888</v>
      </c>
      <c r="H136" s="25"/>
    </row>
    <row r="137" spans="2:8" ht="14.25" thickBot="1" thickTop="1">
      <c r="B137" s="480" t="s">
        <v>161</v>
      </c>
      <c r="C137" s="104" t="s">
        <v>158</v>
      </c>
      <c r="D137" s="49">
        <v>1645</v>
      </c>
      <c r="E137" s="50">
        <v>1609</v>
      </c>
      <c r="F137" s="61">
        <f t="shared" si="8"/>
        <v>0.022374145431945307</v>
      </c>
      <c r="H137" s="25"/>
    </row>
    <row r="138" spans="2:8" ht="14.25" thickBot="1" thickTop="1">
      <c r="B138" s="480"/>
      <c r="C138" s="106" t="s">
        <v>159</v>
      </c>
      <c r="D138" s="57">
        <v>3539</v>
      </c>
      <c r="E138" s="58">
        <v>3541</v>
      </c>
      <c r="F138" s="46">
        <f t="shared" si="8"/>
        <v>-0.0005648121999435188</v>
      </c>
      <c r="H138" s="25"/>
    </row>
    <row r="139" spans="2:3" ht="13.5" thickTop="1">
      <c r="B139" s="18"/>
      <c r="C139" s="18"/>
    </row>
    <row r="140" spans="2:3" ht="13.5" thickBot="1">
      <c r="B140" s="18"/>
      <c r="C140" s="18"/>
    </row>
    <row r="141" spans="2:8" ht="14.25" thickBot="1" thickTop="1">
      <c r="B141" s="466" t="s">
        <v>162</v>
      </c>
      <c r="C141" s="466"/>
      <c r="D141" s="19">
        <f>ANYO_MEMORIA</f>
        <v>2015</v>
      </c>
      <c r="E141" s="19">
        <f>ANYO_MEMORIA-1</f>
        <v>2014</v>
      </c>
      <c r="F141" s="19" t="s">
        <v>67</v>
      </c>
      <c r="H141" s="20"/>
    </row>
    <row r="142" spans="2:8" ht="14.25" thickBot="1" thickTop="1">
      <c r="B142" s="469" t="s">
        <v>163</v>
      </c>
      <c r="C142" s="107" t="s">
        <v>164</v>
      </c>
      <c r="D142" s="108">
        <v>12</v>
      </c>
      <c r="E142" s="109">
        <v>19</v>
      </c>
      <c r="F142" s="110">
        <f aca="true" t="shared" si="9" ref="F142:F148">IF(IF(E142="S/D",0,E142)&lt;&gt;0,(D142-E142)/E142,0)</f>
        <v>-0.3684210526315789</v>
      </c>
      <c r="H142" s="25"/>
    </row>
    <row r="143" spans="2:8" ht="14.25" thickBot="1" thickTop="1">
      <c r="B143" s="469"/>
      <c r="C143" s="111" t="s">
        <v>165</v>
      </c>
      <c r="D143" s="57">
        <v>1</v>
      </c>
      <c r="E143" s="58"/>
      <c r="F143" s="46">
        <f t="shared" si="9"/>
        <v>0</v>
      </c>
      <c r="H143" s="25"/>
    </row>
    <row r="144" spans="2:8" ht="14.25" thickBot="1" thickTop="1">
      <c r="B144" s="469" t="s">
        <v>166</v>
      </c>
      <c r="C144" s="107" t="s">
        <v>164</v>
      </c>
      <c r="D144" s="112">
        <v>0</v>
      </c>
      <c r="E144" s="113"/>
      <c r="F144" s="114">
        <f t="shared" si="9"/>
        <v>0</v>
      </c>
      <c r="H144" s="25"/>
    </row>
    <row r="145" spans="2:8" ht="14.25" thickBot="1" thickTop="1">
      <c r="B145" s="469"/>
      <c r="C145" s="111" t="s">
        <v>165</v>
      </c>
      <c r="D145" s="115">
        <v>0</v>
      </c>
      <c r="E145" s="116"/>
      <c r="F145" s="117">
        <f t="shared" si="9"/>
        <v>0</v>
      </c>
      <c r="H145" s="25"/>
    </row>
    <row r="146" spans="2:8" ht="14.25" thickBot="1" thickTop="1">
      <c r="B146" s="469" t="s">
        <v>167</v>
      </c>
      <c r="C146" s="107" t="s">
        <v>164</v>
      </c>
      <c r="D146" s="112">
        <v>1</v>
      </c>
      <c r="E146" s="113">
        <v>1</v>
      </c>
      <c r="F146" s="114">
        <f t="shared" si="9"/>
        <v>0</v>
      </c>
      <c r="H146" s="25"/>
    </row>
    <row r="147" spans="2:8" ht="14.25" thickBot="1" thickTop="1">
      <c r="B147" s="469"/>
      <c r="C147" s="111" t="s">
        <v>168</v>
      </c>
      <c r="D147" s="115">
        <v>0</v>
      </c>
      <c r="E147" s="116"/>
      <c r="F147" s="117">
        <f t="shared" si="9"/>
        <v>0</v>
      </c>
      <c r="H147" s="25"/>
    </row>
    <row r="148" spans="2:8" ht="14.25" thickBot="1" thickTop="1">
      <c r="B148" s="481" t="s">
        <v>169</v>
      </c>
      <c r="C148" s="481"/>
      <c r="D148" s="118">
        <v>14</v>
      </c>
      <c r="E148" s="118">
        <v>20</v>
      </c>
      <c r="F148" s="119">
        <f t="shared" si="9"/>
        <v>-0.3</v>
      </c>
      <c r="H148" s="25"/>
    </row>
    <row r="149" spans="2:3" ht="13.5" thickTop="1">
      <c r="B149" s="120"/>
      <c r="C149" s="18"/>
    </row>
    <row r="150" spans="2:3" ht="13.5" thickBot="1">
      <c r="B150" s="18"/>
      <c r="C150" s="18"/>
    </row>
    <row r="151" spans="2:8" ht="14.25" thickBot="1" thickTop="1">
      <c r="B151" s="466" t="s">
        <v>170</v>
      </c>
      <c r="C151" s="466"/>
      <c r="D151" s="19">
        <f>ANYO_MEMORIA</f>
        <v>2015</v>
      </c>
      <c r="E151" s="19">
        <f>ANYO_MEMORIA-1</f>
        <v>2014</v>
      </c>
      <c r="F151" s="19" t="s">
        <v>67</v>
      </c>
      <c r="H151" s="20"/>
    </row>
    <row r="152" spans="2:8" ht="14.25" thickBot="1" thickTop="1">
      <c r="B152" s="482" t="s">
        <v>171</v>
      </c>
      <c r="C152" s="482"/>
      <c r="D152" s="118">
        <v>133</v>
      </c>
      <c r="E152" s="118">
        <v>84</v>
      </c>
      <c r="F152" s="121">
        <f aca="true" t="shared" si="10" ref="F152:F159">IF(IF(E152="S/D",0,E152)&lt;&gt;0,(D152-E152)/E152,0)</f>
        <v>0.5833333333333334</v>
      </c>
      <c r="H152" s="25"/>
    </row>
    <row r="153" spans="2:8" ht="14.25" thickBot="1" thickTop="1">
      <c r="B153" s="467" t="s">
        <v>134</v>
      </c>
      <c r="C153" s="34" t="s">
        <v>172</v>
      </c>
      <c r="D153" s="22">
        <v>4</v>
      </c>
      <c r="E153" s="23">
        <v>4</v>
      </c>
      <c r="F153" s="24">
        <f t="shared" si="10"/>
        <v>0</v>
      </c>
      <c r="H153" s="25"/>
    </row>
    <row r="154" spans="2:8" ht="14.25" thickBot="1" thickTop="1">
      <c r="B154" s="467"/>
      <c r="C154" s="26" t="s">
        <v>173</v>
      </c>
      <c r="D154" s="52">
        <v>50</v>
      </c>
      <c r="E154" s="53">
        <v>38</v>
      </c>
      <c r="F154" s="54">
        <f t="shared" si="10"/>
        <v>0.3157894736842105</v>
      </c>
      <c r="H154" s="25"/>
    </row>
    <row r="155" spans="2:8" ht="14.25" thickBot="1" thickTop="1">
      <c r="B155" s="467"/>
      <c r="C155" s="26" t="s">
        <v>174</v>
      </c>
      <c r="D155" s="52">
        <v>54</v>
      </c>
      <c r="E155" s="53">
        <v>21</v>
      </c>
      <c r="F155" s="54">
        <f t="shared" si="10"/>
        <v>1.5714285714285714</v>
      </c>
      <c r="H155" s="25"/>
    </row>
    <row r="156" spans="2:8" ht="14.25" thickBot="1" thickTop="1">
      <c r="B156" s="467"/>
      <c r="C156" s="26" t="s">
        <v>175</v>
      </c>
      <c r="D156" s="52">
        <v>2</v>
      </c>
      <c r="E156" s="53">
        <v>3</v>
      </c>
      <c r="F156" s="54">
        <f t="shared" si="10"/>
        <v>-0.3333333333333333</v>
      </c>
      <c r="H156" s="25"/>
    </row>
    <row r="157" spans="2:8" ht="14.25" thickBot="1" thickTop="1">
      <c r="B157" s="467"/>
      <c r="C157" s="30" t="s">
        <v>176</v>
      </c>
      <c r="D157" s="52">
        <v>23</v>
      </c>
      <c r="E157" s="53">
        <v>18</v>
      </c>
      <c r="F157" s="54">
        <f t="shared" si="10"/>
        <v>0.2777777777777778</v>
      </c>
      <c r="H157" s="25"/>
    </row>
    <row r="158" spans="2:8" ht="14.25" thickBot="1" thickTop="1">
      <c r="B158" s="467"/>
      <c r="C158" s="35" t="s">
        <v>177</v>
      </c>
      <c r="D158" s="52">
        <v>0</v>
      </c>
      <c r="E158" s="53">
        <v>0</v>
      </c>
      <c r="F158" s="54">
        <f t="shared" si="10"/>
        <v>0</v>
      </c>
      <c r="H158" s="25"/>
    </row>
    <row r="159" spans="2:8" ht="14.25" thickBot="1" thickTop="1">
      <c r="B159" s="467" t="s">
        <v>178</v>
      </c>
      <c r="C159" s="34" t="s">
        <v>179</v>
      </c>
      <c r="D159" s="22">
        <v>77</v>
      </c>
      <c r="E159" s="23">
        <v>57</v>
      </c>
      <c r="F159" s="24">
        <f t="shared" si="10"/>
        <v>0.3508771929824561</v>
      </c>
      <c r="H159" s="25"/>
    </row>
    <row r="160" spans="2:8" ht="14.25" thickBot="1" thickTop="1">
      <c r="B160" s="467"/>
      <c r="C160" s="35" t="s">
        <v>180</v>
      </c>
      <c r="D160" s="82">
        <v>49</v>
      </c>
      <c r="E160" s="83">
        <v>37</v>
      </c>
      <c r="F160" s="66">
        <f>IF(IF(E160="S/D",0,E160)&lt;&gt;0,(D160-E160)/E160,0)</f>
        <v>0.32432432432432434</v>
      </c>
      <c r="H160" s="25"/>
    </row>
    <row r="161" spans="2:8" ht="14.25" thickBot="1" thickTop="1">
      <c r="B161" s="467" t="s">
        <v>181</v>
      </c>
      <c r="C161" s="21" t="s">
        <v>69</v>
      </c>
      <c r="D161" s="49">
        <v>3</v>
      </c>
      <c r="E161" s="50">
        <v>13</v>
      </c>
      <c r="F161" s="61">
        <f>IF(IF(E161="S/D",0,E161)&lt;&gt;0,(D161-E161)/E161,0)</f>
        <v>-0.7692307692307693</v>
      </c>
      <c r="H161" s="25"/>
    </row>
    <row r="162" spans="2:8" ht="14.25" thickBot="1" thickTop="1">
      <c r="B162" s="467"/>
      <c r="C162" s="35" t="s">
        <v>113</v>
      </c>
      <c r="D162" s="57">
        <v>10</v>
      </c>
      <c r="E162" s="58">
        <v>3</v>
      </c>
      <c r="F162" s="46">
        <f>IF(IF(E162="S/D",0,E162)&lt;&gt;0,(D162-E162)/E162,0)</f>
        <v>2.3333333333333335</v>
      </c>
      <c r="H162" s="25"/>
    </row>
    <row r="163" spans="2:3" ht="13.5" thickTop="1">
      <c r="B163" s="18"/>
      <c r="C163" s="18"/>
    </row>
    <row r="164" spans="2:3" ht="13.5" thickBot="1">
      <c r="B164" s="18"/>
      <c r="C164" s="18"/>
    </row>
    <row r="165" spans="2:8" ht="14.25" thickBot="1" thickTop="1">
      <c r="B165" s="466" t="s">
        <v>182</v>
      </c>
      <c r="C165" s="466"/>
      <c r="D165" s="19">
        <f>ANYO_MEMORIA</f>
        <v>2015</v>
      </c>
      <c r="E165" s="19">
        <f>ANYO_MEMORIA-1</f>
        <v>2014</v>
      </c>
      <c r="F165" s="19" t="s">
        <v>67</v>
      </c>
      <c r="H165" s="20"/>
    </row>
    <row r="166" spans="2:11" ht="14.25" thickBot="1" thickTop="1">
      <c r="B166" s="467" t="s">
        <v>183</v>
      </c>
      <c r="C166" s="34" t="s">
        <v>184</v>
      </c>
      <c r="D166" s="49"/>
      <c r="E166" s="122"/>
      <c r="F166" s="61">
        <f aca="true" t="shared" si="11" ref="F166:F203">IF(IF(E166="S/D",0,E166)&lt;&gt;0,(D166-E166)/E166,0)</f>
        <v>0</v>
      </c>
      <c r="H166" s="25"/>
      <c r="J166" s="123"/>
      <c r="K166" s="124"/>
    </row>
    <row r="167" spans="2:10" ht="14.25" thickBot="1" thickTop="1">
      <c r="B167" s="467"/>
      <c r="C167" s="26" t="s">
        <v>185</v>
      </c>
      <c r="D167" s="52"/>
      <c r="E167" s="125"/>
      <c r="F167" s="54">
        <f t="shared" si="11"/>
        <v>0</v>
      </c>
      <c r="H167" s="25"/>
      <c r="J167" s="63"/>
    </row>
    <row r="168" spans="2:8" ht="14.25" thickBot="1" thickTop="1">
      <c r="B168" s="467"/>
      <c r="C168" s="26" t="s">
        <v>186</v>
      </c>
      <c r="D168" s="52"/>
      <c r="E168" s="125"/>
      <c r="F168" s="54">
        <f t="shared" si="11"/>
        <v>0</v>
      </c>
      <c r="H168" s="25"/>
    </row>
    <row r="169" spans="2:8" ht="14.25" thickBot="1" thickTop="1">
      <c r="B169" s="467"/>
      <c r="C169" s="26" t="s">
        <v>187</v>
      </c>
      <c r="D169" s="52"/>
      <c r="E169" s="125"/>
      <c r="F169" s="54">
        <f t="shared" si="11"/>
        <v>0</v>
      </c>
      <c r="H169" s="25"/>
    </row>
    <row r="170" spans="2:8" ht="14.25" thickBot="1" thickTop="1">
      <c r="B170" s="467"/>
      <c r="C170" s="26" t="s">
        <v>188</v>
      </c>
      <c r="D170" s="52"/>
      <c r="E170" s="125"/>
      <c r="F170" s="54">
        <f t="shared" si="11"/>
        <v>0</v>
      </c>
      <c r="H170" s="25"/>
    </row>
    <row r="171" spans="2:8" ht="14.25" thickBot="1" thickTop="1">
      <c r="B171" s="467"/>
      <c r="C171" s="26" t="s">
        <v>189</v>
      </c>
      <c r="D171" s="52"/>
      <c r="E171" s="125"/>
      <c r="F171" s="54">
        <f t="shared" si="11"/>
        <v>0</v>
      </c>
      <c r="H171" s="25"/>
    </row>
    <row r="172" spans="2:8" ht="14.25" thickBot="1" thickTop="1">
      <c r="B172" s="467"/>
      <c r="C172" s="26" t="s">
        <v>190</v>
      </c>
      <c r="D172" s="52"/>
      <c r="E172" s="125"/>
      <c r="F172" s="54">
        <f t="shared" si="11"/>
        <v>0</v>
      </c>
      <c r="H172" s="25"/>
    </row>
    <row r="173" spans="2:8" ht="14.25" thickBot="1" thickTop="1">
      <c r="B173" s="467"/>
      <c r="C173" s="26" t="s">
        <v>191</v>
      </c>
      <c r="D173" s="52"/>
      <c r="E173" s="125"/>
      <c r="F173" s="54">
        <f t="shared" si="11"/>
        <v>0</v>
      </c>
      <c r="H173" s="25"/>
    </row>
    <row r="174" spans="2:8" ht="14.25" thickBot="1" thickTop="1">
      <c r="B174" s="467"/>
      <c r="C174" s="26" t="s">
        <v>192</v>
      </c>
      <c r="D174" s="52"/>
      <c r="E174" s="125"/>
      <c r="F174" s="54">
        <f t="shared" si="11"/>
        <v>0</v>
      </c>
      <c r="H174" s="25"/>
    </row>
    <row r="175" spans="2:8" ht="14.25" thickBot="1" thickTop="1">
      <c r="B175" s="467"/>
      <c r="C175" s="26" t="s">
        <v>193</v>
      </c>
      <c r="D175" s="52"/>
      <c r="E175" s="125"/>
      <c r="F175" s="54">
        <f t="shared" si="11"/>
        <v>0</v>
      </c>
      <c r="H175" s="25"/>
    </row>
    <row r="176" spans="2:8" ht="14.25" thickBot="1" thickTop="1">
      <c r="B176" s="467"/>
      <c r="C176" s="26" t="s">
        <v>194</v>
      </c>
      <c r="D176" s="52"/>
      <c r="E176" s="125"/>
      <c r="F176" s="54">
        <f t="shared" si="11"/>
        <v>0</v>
      </c>
      <c r="H176" s="25"/>
    </row>
    <row r="177" spans="2:8" ht="14.25" thickBot="1" thickTop="1">
      <c r="B177" s="467"/>
      <c r="C177" s="26" t="s">
        <v>195</v>
      </c>
      <c r="D177" s="52"/>
      <c r="E177" s="125"/>
      <c r="F177" s="54">
        <f t="shared" si="11"/>
        <v>0</v>
      </c>
      <c r="H177" s="25"/>
    </row>
    <row r="178" spans="2:8" ht="14.25" thickBot="1" thickTop="1">
      <c r="B178" s="467"/>
      <c r="C178" s="26" t="s">
        <v>196</v>
      </c>
      <c r="D178" s="52"/>
      <c r="E178" s="125"/>
      <c r="F178" s="54">
        <f t="shared" si="11"/>
        <v>0</v>
      </c>
      <c r="H178" s="25"/>
    </row>
    <row r="179" spans="2:8" ht="14.25" thickBot="1" thickTop="1">
      <c r="B179" s="467"/>
      <c r="C179" s="26" t="s">
        <v>197</v>
      </c>
      <c r="D179" s="52"/>
      <c r="E179" s="125"/>
      <c r="F179" s="54">
        <f t="shared" si="11"/>
        <v>0</v>
      </c>
      <c r="H179" s="25"/>
    </row>
    <row r="180" spans="2:8" ht="14.25" thickBot="1" thickTop="1">
      <c r="B180" s="467"/>
      <c r="C180" s="26" t="s">
        <v>198</v>
      </c>
      <c r="D180" s="52"/>
      <c r="E180" s="125"/>
      <c r="F180" s="54">
        <f t="shared" si="11"/>
        <v>0</v>
      </c>
      <c r="H180" s="25"/>
    </row>
    <row r="181" spans="2:11" ht="14.25" thickBot="1" thickTop="1">
      <c r="B181" s="467"/>
      <c r="C181" s="26" t="s">
        <v>199</v>
      </c>
      <c r="D181" s="84"/>
      <c r="E181" s="125"/>
      <c r="F181" s="51">
        <f t="shared" si="11"/>
        <v>0</v>
      </c>
      <c r="H181" s="25"/>
      <c r="J181" s="63"/>
      <c r="K181" s="9"/>
    </row>
    <row r="182" spans="2:8" ht="14.25" thickBot="1" thickTop="1">
      <c r="B182" s="467"/>
      <c r="C182" s="26" t="s">
        <v>200</v>
      </c>
      <c r="D182" s="52"/>
      <c r="E182" s="125"/>
      <c r="F182" s="54">
        <f t="shared" si="11"/>
        <v>0</v>
      </c>
      <c r="H182" s="25"/>
    </row>
    <row r="183" spans="2:8" ht="14.25" thickBot="1" thickTop="1">
      <c r="B183" s="467"/>
      <c r="C183" s="26" t="s">
        <v>201</v>
      </c>
      <c r="D183" s="52"/>
      <c r="E183" s="125"/>
      <c r="F183" s="54">
        <f t="shared" si="11"/>
        <v>0</v>
      </c>
      <c r="H183" s="25"/>
    </row>
    <row r="184" spans="2:8" ht="14.25" thickBot="1" thickTop="1">
      <c r="B184" s="467"/>
      <c r="C184" s="126" t="s">
        <v>98</v>
      </c>
      <c r="D184" s="118">
        <v>0</v>
      </c>
      <c r="E184" s="58"/>
      <c r="F184" s="54">
        <f t="shared" si="11"/>
        <v>0</v>
      </c>
      <c r="H184" s="25"/>
    </row>
    <row r="185" spans="2:11" ht="14.25" thickBot="1" thickTop="1">
      <c r="B185" s="467" t="s">
        <v>202</v>
      </c>
      <c r="C185" s="34" t="s">
        <v>184</v>
      </c>
      <c r="D185" s="49"/>
      <c r="E185" s="122"/>
      <c r="F185" s="61">
        <f t="shared" si="11"/>
        <v>0</v>
      </c>
      <c r="H185" s="25"/>
      <c r="J185" s="123"/>
      <c r="K185" s="124"/>
    </row>
    <row r="186" spans="2:10" ht="14.25" thickBot="1" thickTop="1">
      <c r="B186" s="467"/>
      <c r="C186" s="26" t="s">
        <v>185</v>
      </c>
      <c r="D186" s="52"/>
      <c r="E186" s="125"/>
      <c r="F186" s="54">
        <f t="shared" si="11"/>
        <v>0</v>
      </c>
      <c r="H186" s="25"/>
      <c r="J186" s="63"/>
    </row>
    <row r="187" spans="2:8" ht="14.25" thickBot="1" thickTop="1">
      <c r="B187" s="467"/>
      <c r="C187" s="26" t="s">
        <v>186</v>
      </c>
      <c r="D187" s="52"/>
      <c r="E187" s="125"/>
      <c r="F187" s="54">
        <f t="shared" si="11"/>
        <v>0</v>
      </c>
      <c r="H187" s="25"/>
    </row>
    <row r="188" spans="2:8" ht="14.25" thickBot="1" thickTop="1">
      <c r="B188" s="467"/>
      <c r="C188" s="26" t="s">
        <v>187</v>
      </c>
      <c r="D188" s="52"/>
      <c r="E188" s="125"/>
      <c r="F188" s="54">
        <f t="shared" si="11"/>
        <v>0</v>
      </c>
      <c r="H188" s="25"/>
    </row>
    <row r="189" spans="2:8" ht="14.25" thickBot="1" thickTop="1">
      <c r="B189" s="467"/>
      <c r="C189" s="26" t="s">
        <v>188</v>
      </c>
      <c r="D189" s="52"/>
      <c r="E189" s="125"/>
      <c r="F189" s="54">
        <f t="shared" si="11"/>
        <v>0</v>
      </c>
      <c r="H189" s="25"/>
    </row>
    <row r="190" spans="2:8" ht="14.25" thickBot="1" thickTop="1">
      <c r="B190" s="467"/>
      <c r="C190" s="26" t="s">
        <v>189</v>
      </c>
      <c r="D190" s="52"/>
      <c r="E190" s="125"/>
      <c r="F190" s="54">
        <f t="shared" si="11"/>
        <v>0</v>
      </c>
      <c r="H190" s="25"/>
    </row>
    <row r="191" spans="2:8" ht="14.25" thickBot="1" thickTop="1">
      <c r="B191" s="467"/>
      <c r="C191" s="26" t="s">
        <v>190</v>
      </c>
      <c r="D191" s="52"/>
      <c r="E191" s="125"/>
      <c r="F191" s="54">
        <f t="shared" si="11"/>
        <v>0</v>
      </c>
      <c r="H191" s="25"/>
    </row>
    <row r="192" spans="2:8" ht="14.25" thickBot="1" thickTop="1">
      <c r="B192" s="467"/>
      <c r="C192" s="26" t="s">
        <v>191</v>
      </c>
      <c r="D192" s="52"/>
      <c r="E192" s="125"/>
      <c r="F192" s="54">
        <f t="shared" si="11"/>
        <v>0</v>
      </c>
      <c r="H192" s="25"/>
    </row>
    <row r="193" spans="2:8" ht="14.25" thickBot="1" thickTop="1">
      <c r="B193" s="467"/>
      <c r="C193" s="26" t="s">
        <v>192</v>
      </c>
      <c r="D193" s="52"/>
      <c r="E193" s="125"/>
      <c r="F193" s="54">
        <f t="shared" si="11"/>
        <v>0</v>
      </c>
      <c r="H193" s="25"/>
    </row>
    <row r="194" spans="2:8" ht="14.25" thickBot="1" thickTop="1">
      <c r="B194" s="467"/>
      <c r="C194" s="26" t="s">
        <v>193</v>
      </c>
      <c r="D194" s="52"/>
      <c r="E194" s="125"/>
      <c r="F194" s="54">
        <f t="shared" si="11"/>
        <v>0</v>
      </c>
      <c r="H194" s="25"/>
    </row>
    <row r="195" spans="2:8" ht="14.25" thickBot="1" thickTop="1">
      <c r="B195" s="467"/>
      <c r="C195" s="26" t="s">
        <v>194</v>
      </c>
      <c r="D195" s="52"/>
      <c r="E195" s="125"/>
      <c r="F195" s="54">
        <f t="shared" si="11"/>
        <v>0</v>
      </c>
      <c r="H195" s="25"/>
    </row>
    <row r="196" spans="2:8" ht="14.25" thickBot="1" thickTop="1">
      <c r="B196" s="467"/>
      <c r="C196" s="26" t="s">
        <v>195</v>
      </c>
      <c r="D196" s="52"/>
      <c r="E196" s="125"/>
      <c r="F196" s="54">
        <f t="shared" si="11"/>
        <v>0</v>
      </c>
      <c r="H196" s="25"/>
    </row>
    <row r="197" spans="2:8" ht="14.25" thickBot="1" thickTop="1">
      <c r="B197" s="467"/>
      <c r="C197" s="26" t="s">
        <v>196</v>
      </c>
      <c r="D197" s="52"/>
      <c r="E197" s="125"/>
      <c r="F197" s="54">
        <f t="shared" si="11"/>
        <v>0</v>
      </c>
      <c r="H197" s="25"/>
    </row>
    <row r="198" spans="2:8" ht="14.25" thickBot="1" thickTop="1">
      <c r="B198" s="467"/>
      <c r="C198" s="26" t="s">
        <v>197</v>
      </c>
      <c r="D198" s="52"/>
      <c r="E198" s="125"/>
      <c r="F198" s="54">
        <f t="shared" si="11"/>
        <v>0</v>
      </c>
      <c r="H198" s="25"/>
    </row>
    <row r="199" spans="2:8" ht="14.25" thickBot="1" thickTop="1">
      <c r="B199" s="467"/>
      <c r="C199" s="26" t="s">
        <v>198</v>
      </c>
      <c r="D199" s="52"/>
      <c r="E199" s="125"/>
      <c r="F199" s="54">
        <f t="shared" si="11"/>
        <v>0</v>
      </c>
      <c r="H199" s="25"/>
    </row>
    <row r="200" spans="2:11" ht="14.25" thickBot="1" thickTop="1">
      <c r="B200" s="467"/>
      <c r="C200" s="26" t="s">
        <v>199</v>
      </c>
      <c r="D200" s="84"/>
      <c r="E200" s="125"/>
      <c r="F200" s="51">
        <f t="shared" si="11"/>
        <v>0</v>
      </c>
      <c r="H200" s="25"/>
      <c r="J200" s="63"/>
      <c r="K200" s="9"/>
    </row>
    <row r="201" spans="2:8" ht="14.25" thickBot="1" thickTop="1">
      <c r="B201" s="467"/>
      <c r="C201" s="26" t="s">
        <v>200</v>
      </c>
      <c r="D201" s="52"/>
      <c r="E201" s="125"/>
      <c r="F201" s="54">
        <f t="shared" si="11"/>
        <v>0</v>
      </c>
      <c r="H201" s="25"/>
    </row>
    <row r="202" spans="2:8" ht="14.25" thickBot="1" thickTop="1">
      <c r="B202" s="467"/>
      <c r="C202" s="26" t="s">
        <v>201</v>
      </c>
      <c r="D202" s="52"/>
      <c r="E202" s="125"/>
      <c r="F202" s="54">
        <f t="shared" si="11"/>
        <v>0</v>
      </c>
      <c r="H202" s="25"/>
    </row>
    <row r="203" spans="2:8" ht="14.25" thickBot="1" thickTop="1">
      <c r="B203" s="467"/>
      <c r="C203" s="126" t="s">
        <v>98</v>
      </c>
      <c r="D203" s="118">
        <v>0</v>
      </c>
      <c r="E203" s="58"/>
      <c r="F203" s="46">
        <f t="shared" si="11"/>
        <v>0</v>
      </c>
      <c r="H203" s="25"/>
    </row>
    <row r="204" spans="2:3" ht="13.5" thickTop="1">
      <c r="B204" s="18"/>
      <c r="C204" s="18"/>
    </row>
    <row r="205" spans="2:3" ht="13.5" thickBot="1">
      <c r="B205" s="18"/>
      <c r="C205" s="18"/>
    </row>
    <row r="206" spans="2:8" ht="14.25" thickBot="1" thickTop="1">
      <c r="B206" s="483" t="s">
        <v>203</v>
      </c>
      <c r="C206" s="483"/>
      <c r="D206" s="19">
        <f>ANYO_MEMORIA</f>
        <v>2015</v>
      </c>
      <c r="E206" s="19">
        <f>ANYO_MEMORIA-1</f>
        <v>2014</v>
      </c>
      <c r="F206" s="19" t="s">
        <v>67</v>
      </c>
      <c r="H206" s="20"/>
    </row>
    <row r="207" spans="2:8" ht="13.5" thickTop="1">
      <c r="B207" s="470" t="s">
        <v>204</v>
      </c>
      <c r="C207" s="470"/>
      <c r="D207" s="49">
        <v>354</v>
      </c>
      <c r="E207" s="50">
        <v>347</v>
      </c>
      <c r="F207" s="61">
        <f>IF(IF(E207="S/D",0,E207)&lt;&gt;0,(D207-E207)/E207,0)</f>
        <v>0.020172910662824207</v>
      </c>
      <c r="H207" s="25"/>
    </row>
    <row r="208" spans="2:8" ht="12.75">
      <c r="B208" s="472" t="s">
        <v>205</v>
      </c>
      <c r="C208" s="472"/>
      <c r="D208" s="52">
        <v>639</v>
      </c>
      <c r="E208" s="53">
        <v>909</v>
      </c>
      <c r="F208" s="54">
        <f>IF(IF(E208="S/D",0,E208)&lt;&gt;0,(D208-E208)/E208,0)</f>
        <v>-0.297029702970297</v>
      </c>
      <c r="H208" s="25"/>
    </row>
    <row r="209" spans="2:8" ht="13.5" thickBot="1">
      <c r="B209" s="473" t="s">
        <v>206</v>
      </c>
      <c r="C209" s="473"/>
      <c r="D209" s="57">
        <v>180</v>
      </c>
      <c r="E209" s="58">
        <v>222</v>
      </c>
      <c r="F209" s="46">
        <f>IF(IF(E209="S/D",0,E209)&lt;&gt;0,(D209-E209)/E209,0)</f>
        <v>-0.1891891891891892</v>
      </c>
      <c r="H209" s="25"/>
    </row>
    <row r="210" spans="2:3" ht="13.5" thickTop="1">
      <c r="B210" s="18"/>
      <c r="C210" s="127"/>
    </row>
    <row r="211" spans="2:3" ht="13.5" thickBot="1">
      <c r="B211" s="18"/>
      <c r="C211" s="18"/>
    </row>
    <row r="212" spans="2:8" ht="14.25" thickBot="1" thickTop="1">
      <c r="B212" s="484" t="s">
        <v>207</v>
      </c>
      <c r="C212" s="484"/>
      <c r="D212" s="19">
        <f>ANYO_MEMORIA</f>
        <v>2015</v>
      </c>
      <c r="E212" s="19">
        <f>ANYO_MEMORIA-1</f>
        <v>2014</v>
      </c>
      <c r="F212" s="19" t="s">
        <v>67</v>
      </c>
      <c r="H212" s="20"/>
    </row>
    <row r="213" spans="2:8" ht="13.5" thickTop="1">
      <c r="B213" s="485" t="s">
        <v>208</v>
      </c>
      <c r="C213" s="485"/>
      <c r="D213" s="485"/>
      <c r="E213" s="485"/>
      <c r="F213" s="485"/>
      <c r="H213" s="25"/>
    </row>
    <row r="214" spans="2:8" ht="12.75">
      <c r="B214" s="486" t="s">
        <v>209</v>
      </c>
      <c r="C214" s="486"/>
      <c r="D214" s="52">
        <v>155</v>
      </c>
      <c r="E214" s="53">
        <v>140</v>
      </c>
      <c r="F214" s="54">
        <f>IF(IF(E214="S/D",0,E214)&lt;&gt;0,(D214-E214)/E214,0)</f>
        <v>0.10714285714285714</v>
      </c>
      <c r="H214" s="25"/>
    </row>
    <row r="215" spans="2:8" ht="12.75">
      <c r="B215" s="486" t="s">
        <v>69</v>
      </c>
      <c r="C215" s="486"/>
      <c r="D215" s="52">
        <v>26</v>
      </c>
      <c r="E215" s="53">
        <v>34</v>
      </c>
      <c r="F215" s="54">
        <f>IF(IF(E215="S/D",0,E215)&lt;&gt;0,(D215-E215)/E215,0)</f>
        <v>-0.23529411764705882</v>
      </c>
      <c r="H215" s="25"/>
    </row>
    <row r="216" spans="2:8" ht="13.5" thickBot="1">
      <c r="B216" s="487" t="s">
        <v>113</v>
      </c>
      <c r="C216" s="487"/>
      <c r="D216" s="57">
        <v>44</v>
      </c>
      <c r="E216" s="58">
        <v>26</v>
      </c>
      <c r="F216" s="46">
        <f>IF(IF(E216="S/D",0,E216)&lt;&gt;0,(D216-E216)/E216,0)</f>
        <v>0.6923076923076923</v>
      </c>
      <c r="H216" s="25"/>
    </row>
    <row r="217" spans="2:8" ht="13.5" thickTop="1">
      <c r="B217" s="485" t="s">
        <v>210</v>
      </c>
      <c r="C217" s="485"/>
      <c r="D217" s="485"/>
      <c r="E217" s="485"/>
      <c r="F217" s="485"/>
      <c r="H217" s="25"/>
    </row>
    <row r="218" spans="2:8" ht="12.75">
      <c r="B218" s="486" t="s">
        <v>211</v>
      </c>
      <c r="C218" s="486"/>
      <c r="D218" s="52">
        <v>100</v>
      </c>
      <c r="E218" s="53">
        <v>111</v>
      </c>
      <c r="F218" s="54">
        <f>IF(IF(E218="S/D",0,E218)&lt;&gt;0,(D218-E218)/E218,0)</f>
        <v>-0.0990990990990991</v>
      </c>
      <c r="H218" s="25"/>
    </row>
    <row r="219" spans="2:8" ht="12.75">
      <c r="B219" s="486" t="s">
        <v>212</v>
      </c>
      <c r="C219" s="486"/>
      <c r="D219" s="52">
        <v>61</v>
      </c>
      <c r="E219" s="53">
        <v>111</v>
      </c>
      <c r="F219" s="54">
        <f>IF(IF(E219="S/D",0,E219)&lt;&gt;0,(D219-E219)/E219,0)</f>
        <v>-0.45045045045045046</v>
      </c>
      <c r="H219" s="25"/>
    </row>
    <row r="220" spans="2:8" ht="13.5" thickBot="1">
      <c r="B220" s="487" t="s">
        <v>213</v>
      </c>
      <c r="C220" s="487"/>
      <c r="D220" s="82">
        <v>8</v>
      </c>
      <c r="E220" s="83">
        <v>10</v>
      </c>
      <c r="F220" s="46">
        <f>IF(IF(E220="S/D",0,E220)&lt;&gt;0,(D220-E220)/E220,0)</f>
        <v>-0.2</v>
      </c>
      <c r="H220" s="25"/>
    </row>
    <row r="221" spans="2:8" ht="14.25" thickBot="1" thickTop="1">
      <c r="B221" s="488" t="s">
        <v>214</v>
      </c>
      <c r="C221" s="488"/>
      <c r="D221" s="130">
        <v>29</v>
      </c>
      <c r="E221" s="131">
        <v>31</v>
      </c>
      <c r="F221" s="121">
        <f>IF(IF(E221="S/D",0,E221)&lt;&gt;0,(D221-E221)/E221,0)</f>
        <v>-0.06451612903225806</v>
      </c>
      <c r="H221" s="25"/>
    </row>
    <row r="222" spans="2:8" ht="13.5" thickTop="1">
      <c r="B222" s="485" t="s">
        <v>215</v>
      </c>
      <c r="C222" s="485"/>
      <c r="D222" s="485"/>
      <c r="E222" s="485"/>
      <c r="F222" s="485"/>
      <c r="H222" s="25"/>
    </row>
    <row r="223" spans="2:8" ht="12.75">
      <c r="B223" s="486" t="s">
        <v>216</v>
      </c>
      <c r="C223" s="486"/>
      <c r="D223" s="52">
        <v>75</v>
      </c>
      <c r="E223" s="53">
        <v>94</v>
      </c>
      <c r="F223" s="54">
        <f>IF(IF(E223="S/D",0,E223)&lt;&gt;0,(D223-E223)/E223,0)</f>
        <v>-0.20212765957446807</v>
      </c>
      <c r="H223" s="25"/>
    </row>
    <row r="224" spans="2:8" ht="13.5" thickBot="1">
      <c r="B224" s="487" t="s">
        <v>217</v>
      </c>
      <c r="C224" s="487"/>
      <c r="D224" s="132">
        <v>946</v>
      </c>
      <c r="E224" s="133">
        <v>140</v>
      </c>
      <c r="F224" s="134">
        <f>IF(IF(E224="S/D",0,E224)&lt;&gt;0,(D224-E224)/E224,0)</f>
        <v>5.757142857142857</v>
      </c>
      <c r="G224" s="59"/>
      <c r="H224" s="25"/>
    </row>
    <row r="225" spans="2:8" ht="13.5" thickTop="1">
      <c r="B225" s="485" t="s">
        <v>218</v>
      </c>
      <c r="C225" s="485"/>
      <c r="D225" s="485"/>
      <c r="E225" s="485"/>
      <c r="F225" s="485"/>
      <c r="H225" s="25"/>
    </row>
    <row r="226" spans="2:8" ht="12.75">
      <c r="B226" s="486" t="s">
        <v>219</v>
      </c>
      <c r="C226" s="486"/>
      <c r="D226" s="52">
        <v>0</v>
      </c>
      <c r="E226" s="53"/>
      <c r="F226" s="54">
        <f>IF(IF(E226="S/D",0,E226)&lt;&gt;0,(D226-E226)/E226,0)</f>
        <v>0</v>
      </c>
      <c r="H226" s="25"/>
    </row>
    <row r="227" spans="2:8" ht="12.75" customHeight="1" thickBot="1">
      <c r="B227" s="487" t="s">
        <v>220</v>
      </c>
      <c r="C227" s="487"/>
      <c r="D227" s="82">
        <v>0</v>
      </c>
      <c r="E227" s="83"/>
      <c r="F227" s="66">
        <f>IF(IF(E227="S/D",0,E227)&lt;&gt;0,(D227-E227)/E227,0)</f>
        <v>0</v>
      </c>
      <c r="H227" s="25"/>
    </row>
    <row r="228" spans="2:8" ht="12.75" customHeight="1" thickTop="1">
      <c r="B228" s="485" t="s">
        <v>221</v>
      </c>
      <c r="C228" s="485"/>
      <c r="D228" s="485"/>
      <c r="E228" s="485"/>
      <c r="F228" s="485"/>
      <c r="H228" s="25"/>
    </row>
    <row r="229" spans="2:8" ht="12.75" customHeight="1" thickBot="1">
      <c r="B229" s="487" t="s">
        <v>222</v>
      </c>
      <c r="C229" s="487"/>
      <c r="D229" s="52">
        <v>58</v>
      </c>
      <c r="E229" s="53">
        <v>72</v>
      </c>
      <c r="F229" s="54">
        <f>IF(IF(E229="S/D",0,E229)&lt;&gt;0,(D229-E229)/E229,0)</f>
        <v>-0.19444444444444445</v>
      </c>
      <c r="H229" s="25"/>
    </row>
    <row r="230" spans="2:8" ht="12.75" customHeight="1" thickBot="1" thickTop="1">
      <c r="B230" s="488" t="s">
        <v>223</v>
      </c>
      <c r="C230" s="488"/>
      <c r="D230" s="99">
        <v>0</v>
      </c>
      <c r="E230" s="100"/>
      <c r="F230" s="76">
        <f>IF(IF(E230="S/D",0,E230)&lt;&gt;0,(D230-E230)/E230,0)</f>
        <v>0</v>
      </c>
      <c r="H230" s="25"/>
    </row>
    <row r="231" spans="2:6" ht="12.75" customHeight="1" thickTop="1">
      <c r="B231" s="18"/>
      <c r="C231" s="135"/>
      <c r="D231" s="98"/>
      <c r="E231" s="98"/>
      <c r="F231" s="98"/>
    </row>
    <row r="232" spans="2:3" ht="12.75" customHeight="1" thickBot="1">
      <c r="B232" s="18"/>
      <c r="C232" s="18"/>
    </row>
    <row r="233" spans="2:8" ht="12.75" customHeight="1" thickBot="1" thickTop="1">
      <c r="B233" s="466" t="s">
        <v>224</v>
      </c>
      <c r="C233" s="466"/>
      <c r="D233" s="19">
        <f>ANYO_MEMORIA</f>
        <v>2015</v>
      </c>
      <c r="E233" s="19">
        <f>ANYO_MEMORIA-1</f>
        <v>2014</v>
      </c>
      <c r="F233" s="19" t="s">
        <v>67</v>
      </c>
      <c r="H233" s="20"/>
    </row>
    <row r="234" spans="2:8" ht="12.75" customHeight="1" thickBot="1" thickTop="1">
      <c r="B234" s="489" t="s">
        <v>225</v>
      </c>
      <c r="C234" s="489"/>
      <c r="D234" s="130">
        <v>17</v>
      </c>
      <c r="E234" s="131">
        <v>23</v>
      </c>
      <c r="F234" s="121">
        <f aca="true" t="shared" si="12" ref="F234:F240">IF(IF(E234="S/D",0,E234)&lt;&gt;0,(D234-E234)/E234,0)</f>
        <v>-0.2608695652173913</v>
      </c>
      <c r="H234" s="25"/>
    </row>
    <row r="235" spans="2:8" ht="12.75" customHeight="1" thickBot="1" thickTop="1">
      <c r="B235" s="467" t="s">
        <v>226</v>
      </c>
      <c r="C235" s="34" t="s">
        <v>227</v>
      </c>
      <c r="D235" s="49">
        <v>8</v>
      </c>
      <c r="E235" s="50"/>
      <c r="F235" s="61">
        <f t="shared" si="12"/>
        <v>0</v>
      </c>
      <c r="H235" s="25"/>
    </row>
    <row r="236" spans="2:8" ht="12.75" customHeight="1" thickBot="1" thickTop="1">
      <c r="B236" s="467"/>
      <c r="C236" s="26" t="s">
        <v>228</v>
      </c>
      <c r="D236" s="52">
        <v>8</v>
      </c>
      <c r="E236" s="53"/>
      <c r="F236" s="54">
        <f t="shared" si="12"/>
        <v>0</v>
      </c>
      <c r="H236" s="25"/>
    </row>
    <row r="237" spans="2:8" ht="12.75" customHeight="1" thickBot="1" thickTop="1">
      <c r="B237" s="467"/>
      <c r="C237" s="35" t="s">
        <v>229</v>
      </c>
      <c r="D237" s="82">
        <v>0</v>
      </c>
      <c r="E237" s="83">
        <v>1</v>
      </c>
      <c r="F237" s="66">
        <f t="shared" si="12"/>
        <v>-1</v>
      </c>
      <c r="H237" s="25"/>
    </row>
    <row r="238" spans="2:8" ht="12.75" customHeight="1" thickTop="1">
      <c r="B238" s="490" t="s">
        <v>230</v>
      </c>
      <c r="C238" s="490"/>
      <c r="D238" s="49">
        <v>0</v>
      </c>
      <c r="E238" s="50"/>
      <c r="F238" s="61">
        <f t="shared" si="12"/>
        <v>0</v>
      </c>
      <c r="H238" s="25"/>
    </row>
    <row r="239" spans="2:8" ht="12.75" customHeight="1">
      <c r="B239" s="471" t="s">
        <v>231</v>
      </c>
      <c r="C239" s="471"/>
      <c r="D239" s="52">
        <v>0</v>
      </c>
      <c r="E239" s="53"/>
      <c r="F239" s="54">
        <f t="shared" si="12"/>
        <v>0</v>
      </c>
      <c r="H239" s="25"/>
    </row>
    <row r="240" spans="2:8" ht="12.75" customHeight="1" thickBot="1">
      <c r="B240" s="491" t="s">
        <v>232</v>
      </c>
      <c r="C240" s="491"/>
      <c r="D240" s="57">
        <v>0</v>
      </c>
      <c r="E240" s="58"/>
      <c r="F240" s="46">
        <f t="shared" si="12"/>
        <v>0</v>
      </c>
      <c r="H240" s="25"/>
    </row>
    <row r="241" spans="2:3" ht="12.75" customHeight="1" thickTop="1">
      <c r="B241" s="18"/>
      <c r="C241" s="18"/>
    </row>
    <row r="242" spans="2:3" ht="12.75" customHeight="1" thickBot="1">
      <c r="B242" s="18"/>
      <c r="C242" s="18"/>
    </row>
    <row r="243" spans="2:8" ht="12.75" customHeight="1" thickBot="1" thickTop="1">
      <c r="B243" s="466" t="s">
        <v>233</v>
      </c>
      <c r="C243" s="466"/>
      <c r="D243" s="19">
        <f>ANYO_MEMORIA</f>
        <v>2015</v>
      </c>
      <c r="E243" s="19">
        <f>ANYO_MEMORIA-1</f>
        <v>2014</v>
      </c>
      <c r="F243" s="19" t="s">
        <v>67</v>
      </c>
      <c r="H243" s="20"/>
    </row>
    <row r="244" spans="2:8" ht="12.75" customHeight="1" thickBot="1" thickTop="1">
      <c r="B244" s="489" t="s">
        <v>234</v>
      </c>
      <c r="C244" s="489"/>
      <c r="D244" s="130">
        <v>3</v>
      </c>
      <c r="E244" s="131">
        <v>9</v>
      </c>
      <c r="F244" s="121">
        <f aca="true" t="shared" si="13" ref="F244:F249">IF(IF(E244="S/D",0,E244)&lt;&gt;0,(D244-E244)/E244,0)</f>
        <v>-0.6666666666666666</v>
      </c>
      <c r="H244" s="25"/>
    </row>
    <row r="245" spans="2:8" ht="12.75" customHeight="1" thickBot="1" thickTop="1">
      <c r="B245" s="469" t="s">
        <v>135</v>
      </c>
      <c r="C245" s="136" t="s">
        <v>235</v>
      </c>
      <c r="D245" s="49">
        <v>26</v>
      </c>
      <c r="E245" s="50">
        <v>27</v>
      </c>
      <c r="F245" s="61">
        <f t="shared" si="13"/>
        <v>-0.037037037037037035</v>
      </c>
      <c r="H245" s="25"/>
    </row>
    <row r="246" spans="2:8" ht="14.25" thickBot="1" thickTop="1">
      <c r="B246" s="469"/>
      <c r="C246" s="137" t="s">
        <v>177</v>
      </c>
      <c r="D246" s="57">
        <v>0</v>
      </c>
      <c r="E246" s="58"/>
      <c r="F246" s="46">
        <f t="shared" si="13"/>
        <v>0</v>
      </c>
      <c r="H246" s="25"/>
    </row>
    <row r="247" spans="2:8" ht="14.25" thickBot="1" thickTop="1">
      <c r="B247" s="492" t="s">
        <v>236</v>
      </c>
      <c r="C247" s="492"/>
      <c r="D247" s="49">
        <v>0</v>
      </c>
      <c r="E247" s="50"/>
      <c r="F247" s="61">
        <f t="shared" si="13"/>
        <v>0</v>
      </c>
      <c r="H247" s="25"/>
    </row>
    <row r="248" spans="2:8" ht="13.5" thickTop="1">
      <c r="B248" s="493" t="s">
        <v>237</v>
      </c>
      <c r="C248" s="493"/>
      <c r="D248" s="52">
        <v>0</v>
      </c>
      <c r="E248" s="53"/>
      <c r="F248" s="61">
        <f t="shared" si="13"/>
        <v>0</v>
      </c>
      <c r="H248" s="25"/>
    </row>
    <row r="249" spans="2:8" ht="13.5" thickBot="1">
      <c r="B249" s="494" t="s">
        <v>238</v>
      </c>
      <c r="C249" s="494"/>
      <c r="D249" s="57">
        <v>0</v>
      </c>
      <c r="E249" s="58"/>
      <c r="F249" s="46">
        <f t="shared" si="13"/>
        <v>0</v>
      </c>
      <c r="H249" s="25"/>
    </row>
    <row r="250" spans="2:3" ht="13.5" thickTop="1">
      <c r="B250" s="18"/>
      <c r="C250" s="18"/>
    </row>
    <row r="251" spans="2:10" ht="13.5" thickBot="1">
      <c r="B251" s="18"/>
      <c r="C251" s="18"/>
      <c r="J251" s="11"/>
    </row>
    <row r="252" spans="2:10" ht="14.25" thickBot="1" thickTop="1">
      <c r="B252" s="466" t="s">
        <v>239</v>
      </c>
      <c r="C252" s="466"/>
      <c r="D252" s="19">
        <f>ANYO_MEMORIA</f>
        <v>2015</v>
      </c>
      <c r="E252" s="19">
        <f>ANYO_MEMORIA-1</f>
        <v>2014</v>
      </c>
      <c r="F252" s="19" t="s">
        <v>67</v>
      </c>
      <c r="H252" s="20"/>
      <c r="J252" s="138"/>
    </row>
    <row r="253" spans="2:8" ht="14.25" thickBot="1" thickTop="1">
      <c r="B253" s="469" t="s">
        <v>240</v>
      </c>
      <c r="C253" s="139" t="s">
        <v>241</v>
      </c>
      <c r="D253" s="49">
        <v>0</v>
      </c>
      <c r="E253" s="50"/>
      <c r="F253" s="61">
        <f>IF(IF(E253="S/D",0,E253)&lt;&gt;0,(D253-E253)/E253,0)</f>
        <v>0</v>
      </c>
      <c r="H253" s="25"/>
    </row>
    <row r="254" spans="2:8" ht="14.25" thickBot="1" thickTop="1">
      <c r="B254" s="469"/>
      <c r="C254" s="140" t="s">
        <v>242</v>
      </c>
      <c r="D254" s="82">
        <v>17</v>
      </c>
      <c r="E254" s="83"/>
      <c r="F254" s="66">
        <f>IF(IF(E254="S/D",0,E254)&lt;&gt;0,(D254-E254)/E254,0)</f>
        <v>0</v>
      </c>
      <c r="H254" s="25"/>
    </row>
    <row r="255" spans="2:8" ht="14.25" thickBot="1" thickTop="1">
      <c r="B255" s="489" t="s">
        <v>243</v>
      </c>
      <c r="C255" s="489"/>
      <c r="D255" s="130">
        <v>30</v>
      </c>
      <c r="E255" s="131">
        <v>12</v>
      </c>
      <c r="F255" s="121">
        <f>IF(IF(E255="S/D",0,E255)&lt;&gt;0,(D255-E255)/E255,0)</f>
        <v>1.5</v>
      </c>
      <c r="H255" s="25"/>
    </row>
    <row r="256" spans="2:8" ht="14.25" thickBot="1" thickTop="1">
      <c r="B256" s="489" t="s">
        <v>244</v>
      </c>
      <c r="C256" s="489"/>
      <c r="D256" s="99">
        <v>0</v>
      </c>
      <c r="E256" s="100"/>
      <c r="F256" s="76">
        <f>IF(IF(E256="S/D",0,E256)&lt;&gt;0,(D256-E256)/E256,0)</f>
        <v>0</v>
      </c>
      <c r="H256" s="25"/>
    </row>
    <row r="257" spans="2:3" ht="13.5" thickTop="1">
      <c r="B257" s="18"/>
      <c r="C257" s="18"/>
    </row>
    <row r="258" ht="13.5" thickBot="1"/>
    <row r="259" spans="2:8" ht="14.25" thickBot="1" thickTop="1">
      <c r="B259" s="483" t="s">
        <v>245</v>
      </c>
      <c r="C259" s="483"/>
      <c r="D259" s="19" t="s">
        <v>246</v>
      </c>
      <c r="E259" s="141" t="s">
        <v>247</v>
      </c>
      <c r="F259" s="141" t="s">
        <v>248</v>
      </c>
      <c r="H259" s="20"/>
    </row>
    <row r="260" spans="2:8" ht="14.25" thickBot="1" thickTop="1">
      <c r="B260" s="495" t="s">
        <v>249</v>
      </c>
      <c r="C260" s="495"/>
      <c r="D260" s="495"/>
      <c r="E260" s="495"/>
      <c r="F260" s="495"/>
      <c r="H260" s="25"/>
    </row>
    <row r="261" spans="2:8" ht="13.5" thickTop="1">
      <c r="B261" s="496" t="s">
        <v>250</v>
      </c>
      <c r="C261" s="496"/>
      <c r="D261" s="130">
        <v>1</v>
      </c>
      <c r="E261" s="130">
        <v>1</v>
      </c>
      <c r="F261" s="130"/>
      <c r="H261" s="25"/>
    </row>
    <row r="262" spans="2:8" ht="12.75">
      <c r="B262" s="496" t="s">
        <v>251</v>
      </c>
      <c r="C262" s="496"/>
      <c r="D262" s="52">
        <v>4</v>
      </c>
      <c r="E262" s="52">
        <v>3</v>
      </c>
      <c r="F262" s="52"/>
      <c r="H262" s="25"/>
    </row>
    <row r="263" spans="2:8" ht="12.75">
      <c r="B263" s="496" t="s">
        <v>252</v>
      </c>
      <c r="C263" s="496"/>
      <c r="D263" s="52">
        <v>106</v>
      </c>
      <c r="E263" s="52">
        <v>149</v>
      </c>
      <c r="F263" s="52">
        <v>50</v>
      </c>
      <c r="H263" s="25"/>
    </row>
    <row r="264" spans="2:8" ht="12.75">
      <c r="B264" s="496" t="s">
        <v>253</v>
      </c>
      <c r="C264" s="496"/>
      <c r="D264" s="52">
        <v>115</v>
      </c>
      <c r="E264" s="52">
        <v>116</v>
      </c>
      <c r="F264" s="52"/>
      <c r="H264" s="25"/>
    </row>
    <row r="265" spans="2:8" ht="12.75">
      <c r="B265" s="496" t="s">
        <v>254</v>
      </c>
      <c r="C265" s="496"/>
      <c r="D265" s="52">
        <v>66</v>
      </c>
      <c r="E265" s="52">
        <v>97</v>
      </c>
      <c r="F265" s="52">
        <v>26</v>
      </c>
      <c r="H265" s="25"/>
    </row>
    <row r="266" spans="2:8" ht="12.75">
      <c r="B266" s="496" t="s">
        <v>255</v>
      </c>
      <c r="C266" s="496"/>
      <c r="D266" s="52">
        <v>22</v>
      </c>
      <c r="E266" s="52">
        <v>17</v>
      </c>
      <c r="F266" s="52"/>
      <c r="H266" s="25"/>
    </row>
    <row r="267" spans="2:8" ht="12.75">
      <c r="B267" s="496" t="s">
        <v>256</v>
      </c>
      <c r="C267" s="496"/>
      <c r="D267" s="52">
        <v>0</v>
      </c>
      <c r="E267" s="52"/>
      <c r="F267" s="52"/>
      <c r="H267" s="25"/>
    </row>
    <row r="268" spans="2:8" ht="12.75">
      <c r="B268" s="496" t="s">
        <v>257</v>
      </c>
      <c r="C268" s="496"/>
      <c r="D268" s="52">
        <v>102</v>
      </c>
      <c r="E268" s="52">
        <v>7</v>
      </c>
      <c r="F268" s="52">
        <v>59</v>
      </c>
      <c r="H268" s="25"/>
    </row>
    <row r="269" spans="2:8" ht="12.75">
      <c r="B269" s="496" t="s">
        <v>258</v>
      </c>
      <c r="C269" s="496"/>
      <c r="D269" s="52">
        <v>53</v>
      </c>
      <c r="E269" s="52">
        <v>86</v>
      </c>
      <c r="F269" s="52">
        <v>42</v>
      </c>
      <c r="H269" s="25"/>
    </row>
    <row r="270" spans="2:8" ht="12.75">
      <c r="B270" s="496" t="s">
        <v>259</v>
      </c>
      <c r="C270" s="496"/>
      <c r="D270" s="52">
        <v>5</v>
      </c>
      <c r="E270" s="52">
        <v>6</v>
      </c>
      <c r="F270" s="52"/>
      <c r="H270" s="25"/>
    </row>
    <row r="271" spans="2:8" ht="12.75">
      <c r="B271" s="496" t="s">
        <v>260</v>
      </c>
      <c r="C271" s="496"/>
      <c r="D271" s="52">
        <v>1</v>
      </c>
      <c r="E271" s="52"/>
      <c r="F271" s="52"/>
      <c r="H271" s="25"/>
    </row>
    <row r="272" spans="2:8" ht="12.75">
      <c r="B272" s="496" t="s">
        <v>261</v>
      </c>
      <c r="C272" s="496"/>
      <c r="D272" s="52">
        <v>3</v>
      </c>
      <c r="E272" s="52">
        <v>1</v>
      </c>
      <c r="F272" s="52"/>
      <c r="H272" s="25"/>
    </row>
    <row r="273" spans="2:8" ht="12.75">
      <c r="B273" s="496" t="s">
        <v>262</v>
      </c>
      <c r="C273" s="496"/>
      <c r="D273" s="52">
        <v>0</v>
      </c>
      <c r="E273" s="52"/>
      <c r="F273" s="52"/>
      <c r="H273" s="25"/>
    </row>
    <row r="274" spans="2:8" ht="13.5" thickBot="1">
      <c r="B274" s="497" t="s">
        <v>98</v>
      </c>
      <c r="C274" s="497"/>
      <c r="D274" s="74">
        <f>SUM(D261:D273)</f>
        <v>478</v>
      </c>
      <c r="E274" s="74">
        <f>SUM(E261:E273)</f>
        <v>483</v>
      </c>
      <c r="F274" s="74">
        <f>SUM(F261:F273)</f>
        <v>177</v>
      </c>
      <c r="H274" s="25"/>
    </row>
    <row r="275" spans="2:6" ht="14.25" thickBot="1" thickTop="1">
      <c r="B275" s="495" t="s">
        <v>263</v>
      </c>
      <c r="C275" s="495"/>
      <c r="D275" s="495"/>
      <c r="E275" s="495"/>
      <c r="F275" s="495"/>
    </row>
    <row r="276" spans="2:6" ht="13.5" thickTop="1">
      <c r="B276" s="496" t="s">
        <v>264</v>
      </c>
      <c r="C276" s="496"/>
      <c r="D276" s="130">
        <v>1</v>
      </c>
      <c r="E276" s="130"/>
      <c r="F276" s="130"/>
    </row>
    <row r="277" spans="2:6" ht="12.75">
      <c r="B277" s="496" t="s">
        <v>265</v>
      </c>
      <c r="C277" s="496"/>
      <c r="D277" s="52">
        <v>4</v>
      </c>
      <c r="E277" s="52">
        <v>7</v>
      </c>
      <c r="F277" s="52">
        <v>5</v>
      </c>
    </row>
    <row r="278" spans="2:6" ht="13.5" thickBot="1">
      <c r="B278" s="497" t="s">
        <v>98</v>
      </c>
      <c r="C278" s="497"/>
      <c r="D278" s="74">
        <f>SUM(D276:D277)</f>
        <v>5</v>
      </c>
      <c r="E278" s="74">
        <f>SUM(E276:E277)</f>
        <v>7</v>
      </c>
      <c r="F278" s="74">
        <f>SUM(F276:F277)</f>
        <v>5</v>
      </c>
    </row>
    <row r="279" spans="2:6" ht="14.25" thickBot="1" thickTop="1">
      <c r="B279" s="495" t="s">
        <v>266</v>
      </c>
      <c r="C279" s="495"/>
      <c r="D279" s="495"/>
      <c r="E279" s="495"/>
      <c r="F279" s="495"/>
    </row>
    <row r="280" spans="2:6" ht="13.5" thickTop="1">
      <c r="B280" s="496" t="s">
        <v>267</v>
      </c>
      <c r="C280" s="496"/>
      <c r="D280" s="130">
        <v>11</v>
      </c>
      <c r="E280" s="130">
        <v>13</v>
      </c>
      <c r="F280" s="130"/>
    </row>
    <row r="281" spans="2:6" ht="12.75">
      <c r="B281" s="496" t="s">
        <v>268</v>
      </c>
      <c r="C281" s="496"/>
      <c r="D281" s="52">
        <v>4</v>
      </c>
      <c r="E281" s="52">
        <v>8</v>
      </c>
      <c r="F281" s="52"/>
    </row>
    <row r="282" spans="2:6" ht="12.75">
      <c r="B282" s="496" t="s">
        <v>269</v>
      </c>
      <c r="C282" s="496"/>
      <c r="D282" s="52">
        <v>0</v>
      </c>
      <c r="E282" s="52"/>
      <c r="F282" s="52"/>
    </row>
    <row r="283" spans="2:6" ht="12.75">
      <c r="B283" s="496" t="s">
        <v>270</v>
      </c>
      <c r="C283" s="496"/>
      <c r="D283" s="52">
        <v>14</v>
      </c>
      <c r="E283" s="52">
        <v>15</v>
      </c>
      <c r="F283" s="52"/>
    </row>
    <row r="284" spans="2:6" ht="12.75">
      <c r="B284" s="496" t="s">
        <v>271</v>
      </c>
      <c r="C284" s="496"/>
      <c r="D284" s="52">
        <v>3</v>
      </c>
      <c r="E284" s="52">
        <v>6</v>
      </c>
      <c r="F284" s="52">
        <v>2</v>
      </c>
    </row>
    <row r="285" spans="2:6" ht="12.75">
      <c r="B285" s="496" t="s">
        <v>272</v>
      </c>
      <c r="C285" s="496"/>
      <c r="D285" s="52">
        <v>0</v>
      </c>
      <c r="E285" s="52"/>
      <c r="F285" s="52"/>
    </row>
    <row r="286" spans="2:6" ht="12.75">
      <c r="B286" s="496" t="s">
        <v>273</v>
      </c>
      <c r="C286" s="496"/>
      <c r="D286" s="52">
        <v>0</v>
      </c>
      <c r="E286" s="52"/>
      <c r="F286" s="52"/>
    </row>
    <row r="287" spans="2:6" ht="12.75">
      <c r="B287" s="496" t="s">
        <v>274</v>
      </c>
      <c r="C287" s="496"/>
      <c r="D287" s="52">
        <v>0</v>
      </c>
      <c r="E287" s="52"/>
      <c r="F287" s="52"/>
    </row>
    <row r="288" spans="2:6" ht="12.75">
      <c r="B288" s="496" t="s">
        <v>275</v>
      </c>
      <c r="C288" s="496"/>
      <c r="D288" s="52">
        <v>5</v>
      </c>
      <c r="E288" s="52">
        <v>2</v>
      </c>
      <c r="F288" s="52">
        <v>4</v>
      </c>
    </row>
    <row r="289" spans="2:6" ht="12.75">
      <c r="B289" s="496" t="s">
        <v>276</v>
      </c>
      <c r="C289" s="496"/>
      <c r="D289" s="52">
        <v>6</v>
      </c>
      <c r="E289" s="52">
        <v>3</v>
      </c>
      <c r="F289" s="52"/>
    </row>
    <row r="290" spans="2:6" ht="12.75">
      <c r="B290" s="496" t="s">
        <v>277</v>
      </c>
      <c r="C290" s="496"/>
      <c r="D290" s="52">
        <v>7</v>
      </c>
      <c r="E290" s="52">
        <v>9</v>
      </c>
      <c r="F290" s="52">
        <v>5</v>
      </c>
    </row>
    <row r="291" spans="2:6" ht="12.75">
      <c r="B291" s="496" t="s">
        <v>278</v>
      </c>
      <c r="C291" s="496"/>
      <c r="D291" s="52">
        <v>8</v>
      </c>
      <c r="E291" s="52">
        <v>8</v>
      </c>
      <c r="F291" s="52">
        <v>10</v>
      </c>
    </row>
    <row r="292" spans="2:6" ht="12.75">
      <c r="B292" s="496" t="s">
        <v>279</v>
      </c>
      <c r="C292" s="496"/>
      <c r="D292" s="52">
        <v>0</v>
      </c>
      <c r="E292" s="52"/>
      <c r="F292" s="52"/>
    </row>
    <row r="293" spans="2:6" ht="12.75">
      <c r="B293" s="496" t="s">
        <v>280</v>
      </c>
      <c r="C293" s="496"/>
      <c r="D293" s="52">
        <v>0</v>
      </c>
      <c r="E293" s="52"/>
      <c r="F293" s="52"/>
    </row>
    <row r="294" spans="2:6" ht="12.75">
      <c r="B294" s="496" t="s">
        <v>281</v>
      </c>
      <c r="C294" s="496"/>
      <c r="D294" s="52">
        <v>1</v>
      </c>
      <c r="E294" s="52">
        <v>1</v>
      </c>
      <c r="F294" s="52"/>
    </row>
    <row r="295" spans="2:6" ht="13.5" thickBot="1">
      <c r="B295" s="497" t="s">
        <v>98</v>
      </c>
      <c r="C295" s="497"/>
      <c r="D295" s="74">
        <f>SUM(D280:D294)</f>
        <v>59</v>
      </c>
      <c r="E295" s="74">
        <f>SUM(E280:E294)</f>
        <v>65</v>
      </c>
      <c r="F295" s="74">
        <f>SUM(F280:F294)</f>
        <v>21</v>
      </c>
    </row>
    <row r="296" spans="2:6" ht="14.25" thickBot="1" thickTop="1">
      <c r="B296" s="495" t="s">
        <v>226</v>
      </c>
      <c r="C296" s="495"/>
      <c r="D296" s="495"/>
      <c r="E296" s="495"/>
      <c r="F296" s="495"/>
    </row>
    <row r="297" spans="2:6" ht="13.5" thickTop="1">
      <c r="B297" s="496" t="s">
        <v>282</v>
      </c>
      <c r="C297" s="496"/>
      <c r="D297" s="130">
        <v>1</v>
      </c>
      <c r="E297" s="130">
        <v>4</v>
      </c>
      <c r="F297" s="130">
        <v>1</v>
      </c>
    </row>
    <row r="298" spans="2:6" ht="13.5" thickBot="1">
      <c r="B298" s="497" t="s">
        <v>98</v>
      </c>
      <c r="C298" s="497"/>
      <c r="D298" s="74">
        <f>D297</f>
        <v>1</v>
      </c>
      <c r="E298" s="74">
        <f>E297</f>
        <v>4</v>
      </c>
      <c r="F298" s="74">
        <f>F297</f>
        <v>1</v>
      </c>
    </row>
    <row r="299" spans="2:6" ht="14.25" thickBot="1" thickTop="1">
      <c r="B299" s="495" t="s">
        <v>283</v>
      </c>
      <c r="C299" s="495"/>
      <c r="D299" s="495"/>
      <c r="E299" s="495"/>
      <c r="F299" s="495"/>
    </row>
    <row r="300" spans="2:6" ht="13.5" thickTop="1">
      <c r="B300" s="496" t="s">
        <v>284</v>
      </c>
      <c r="C300" s="496"/>
      <c r="D300" s="130">
        <v>51</v>
      </c>
      <c r="E300" s="130">
        <v>65</v>
      </c>
      <c r="F300" s="130"/>
    </row>
    <row r="301" spans="2:6" ht="12.75">
      <c r="B301" s="496" t="s">
        <v>285</v>
      </c>
      <c r="C301" s="496"/>
      <c r="D301" s="52">
        <v>1</v>
      </c>
      <c r="E301" s="52"/>
      <c r="F301" s="52"/>
    </row>
    <row r="302" spans="2:6" ht="12.75">
      <c r="B302" s="496" t="s">
        <v>286</v>
      </c>
      <c r="C302" s="496"/>
      <c r="D302" s="52">
        <v>2</v>
      </c>
      <c r="E302" s="52">
        <v>1</v>
      </c>
      <c r="F302" s="52"/>
    </row>
    <row r="303" spans="2:6" ht="12.75">
      <c r="B303" s="496" t="s">
        <v>287</v>
      </c>
      <c r="C303" s="496"/>
      <c r="D303" s="52">
        <v>0</v>
      </c>
      <c r="E303" s="52"/>
      <c r="F303" s="52"/>
    </row>
    <row r="304" spans="2:6" ht="12.75">
      <c r="B304" s="496" t="s">
        <v>288</v>
      </c>
      <c r="C304" s="496"/>
      <c r="D304" s="52">
        <v>2</v>
      </c>
      <c r="E304" s="52">
        <v>3</v>
      </c>
      <c r="F304" s="52"/>
    </row>
    <row r="305" spans="2:6" ht="12.75">
      <c r="B305" s="496" t="s">
        <v>289</v>
      </c>
      <c r="C305" s="496"/>
      <c r="D305" s="52">
        <v>0</v>
      </c>
      <c r="E305" s="52"/>
      <c r="F305" s="52"/>
    </row>
    <row r="306" spans="2:6" ht="12.75">
      <c r="B306" s="496" t="s">
        <v>290</v>
      </c>
      <c r="C306" s="496"/>
      <c r="D306" s="52">
        <v>0</v>
      </c>
      <c r="E306" s="52"/>
      <c r="F306" s="52"/>
    </row>
    <row r="307" spans="2:6" ht="12.75">
      <c r="B307" s="496" t="s">
        <v>291</v>
      </c>
      <c r="C307" s="496"/>
      <c r="D307" s="52">
        <v>1</v>
      </c>
      <c r="E307" s="52">
        <v>1</v>
      </c>
      <c r="F307" s="52"/>
    </row>
    <row r="308" spans="2:6" ht="13.5" thickBot="1">
      <c r="B308" s="497" t="s">
        <v>98</v>
      </c>
      <c r="C308" s="497"/>
      <c r="D308" s="74">
        <f>SUM(D300:D307)</f>
        <v>57</v>
      </c>
      <c r="E308" s="74">
        <f>SUM(E300:E307)</f>
        <v>70</v>
      </c>
      <c r="F308" s="74">
        <f>SUM(F300:F307)</f>
        <v>0</v>
      </c>
    </row>
    <row r="309" spans="2:6" ht="14.25" thickBot="1" thickTop="1">
      <c r="B309" s="495" t="s">
        <v>292</v>
      </c>
      <c r="C309" s="495"/>
      <c r="D309" s="495"/>
      <c r="E309" s="495"/>
      <c r="F309" s="495"/>
    </row>
    <row r="310" spans="2:6" ht="13.5" thickTop="1">
      <c r="B310" s="496" t="s">
        <v>293</v>
      </c>
      <c r="C310" s="496"/>
      <c r="D310" s="130">
        <v>0</v>
      </c>
      <c r="E310" s="130"/>
      <c r="F310" s="130"/>
    </row>
    <row r="311" spans="2:6" ht="12.75">
      <c r="B311" s="496" t="s">
        <v>294</v>
      </c>
      <c r="C311" s="496"/>
      <c r="D311" s="52">
        <v>0</v>
      </c>
      <c r="E311" s="52"/>
      <c r="F311" s="52"/>
    </row>
    <row r="312" spans="2:6" ht="12.75">
      <c r="B312" s="496" t="s">
        <v>44</v>
      </c>
      <c r="C312" s="496"/>
      <c r="D312" s="52">
        <v>0</v>
      </c>
      <c r="E312" s="52"/>
      <c r="F312" s="52"/>
    </row>
    <row r="313" spans="2:6" ht="13.5" thickBot="1">
      <c r="B313" s="497" t="s">
        <v>98</v>
      </c>
      <c r="C313" s="497"/>
      <c r="D313" s="74">
        <f>SUM(D310:D312)</f>
        <v>0</v>
      </c>
      <c r="E313" s="74">
        <f>SUM(E310:E312)</f>
        <v>0</v>
      </c>
      <c r="F313" s="74">
        <f>SUM(F310:F312)</f>
        <v>0</v>
      </c>
    </row>
    <row r="314" spans="2:6" ht="14.25" thickBot="1" thickTop="1">
      <c r="B314" s="495" t="s">
        <v>295</v>
      </c>
      <c r="C314" s="495"/>
      <c r="D314" s="495"/>
      <c r="E314" s="495"/>
      <c r="F314" s="495"/>
    </row>
    <row r="315" spans="2:6" ht="13.5" thickTop="1">
      <c r="B315" s="496" t="s">
        <v>296</v>
      </c>
      <c r="C315" s="496"/>
      <c r="D315" s="130">
        <v>0</v>
      </c>
      <c r="E315" s="130"/>
      <c r="F315" s="130"/>
    </row>
    <row r="316" spans="2:6" ht="12.75">
      <c r="B316" s="496" t="s">
        <v>297</v>
      </c>
      <c r="C316" s="496"/>
      <c r="D316" s="52">
        <v>0</v>
      </c>
      <c r="E316" s="52"/>
      <c r="F316" s="52"/>
    </row>
    <row r="317" spans="2:6" ht="12.75">
      <c r="B317" s="496" t="s">
        <v>298</v>
      </c>
      <c r="C317" s="496"/>
      <c r="D317" s="52">
        <v>0</v>
      </c>
      <c r="E317" s="52"/>
      <c r="F317" s="52"/>
    </row>
    <row r="318" spans="2:6" ht="12.75">
      <c r="B318" s="496" t="s">
        <v>299</v>
      </c>
      <c r="C318" s="496"/>
      <c r="D318" s="52">
        <v>1</v>
      </c>
      <c r="E318" s="52">
        <v>1</v>
      </c>
      <c r="F318" s="52"/>
    </row>
    <row r="319" spans="2:6" ht="12.75">
      <c r="B319" s="496" t="s">
        <v>300</v>
      </c>
      <c r="C319" s="496"/>
      <c r="D319" s="52">
        <v>0</v>
      </c>
      <c r="E319" s="52"/>
      <c r="F319" s="52"/>
    </row>
    <row r="320" spans="2:6" ht="12.75">
      <c r="B320" s="496" t="s">
        <v>301</v>
      </c>
      <c r="C320" s="496"/>
      <c r="D320" s="52">
        <v>1</v>
      </c>
      <c r="E320" s="52">
        <v>1</v>
      </c>
      <c r="F320" s="52"/>
    </row>
    <row r="321" spans="2:6" ht="12.75">
      <c r="B321" s="496" t="s">
        <v>302</v>
      </c>
      <c r="C321" s="496"/>
      <c r="D321" s="52">
        <v>37</v>
      </c>
      <c r="E321" s="52">
        <v>72</v>
      </c>
      <c r="F321" s="52"/>
    </row>
    <row r="322" spans="2:6" ht="12.75">
      <c r="B322" s="496" t="s">
        <v>303</v>
      </c>
      <c r="C322" s="496"/>
      <c r="D322" s="52">
        <v>1</v>
      </c>
      <c r="E322" s="52">
        <v>1</v>
      </c>
      <c r="F322" s="52"/>
    </row>
    <row r="323" spans="2:6" ht="12.75">
      <c r="B323" s="496" t="s">
        <v>304</v>
      </c>
      <c r="C323" s="496"/>
      <c r="D323" s="52">
        <v>0</v>
      </c>
      <c r="E323" s="52"/>
      <c r="F323" s="52"/>
    </row>
    <row r="324" spans="2:6" ht="13.5" thickBot="1">
      <c r="B324" s="497" t="s">
        <v>98</v>
      </c>
      <c r="C324" s="497"/>
      <c r="D324" s="74">
        <f>SUM(D315:D323)</f>
        <v>40</v>
      </c>
      <c r="E324" s="74">
        <f>SUM(E315:E323)</f>
        <v>75</v>
      </c>
      <c r="F324" s="74">
        <f>SUM(F315:F323)</f>
        <v>0</v>
      </c>
    </row>
    <row r="325" spans="2:6" ht="14.25" thickBot="1" thickTop="1">
      <c r="B325" s="495" t="s">
        <v>305</v>
      </c>
      <c r="C325" s="495"/>
      <c r="D325" s="495"/>
      <c r="E325" s="495"/>
      <c r="F325" s="495"/>
    </row>
    <row r="326" spans="2:6" ht="13.5" thickTop="1">
      <c r="B326" s="496" t="s">
        <v>306</v>
      </c>
      <c r="C326" s="496"/>
      <c r="D326" s="130">
        <v>22</v>
      </c>
      <c r="E326" s="130">
        <v>13</v>
      </c>
      <c r="F326" s="130">
        <v>3</v>
      </c>
    </row>
    <row r="327" spans="2:6" ht="12.75">
      <c r="B327" s="496" t="s">
        <v>307</v>
      </c>
      <c r="C327" s="496"/>
      <c r="D327" s="52">
        <v>0</v>
      </c>
      <c r="E327" s="52"/>
      <c r="F327" s="52"/>
    </row>
    <row r="328" spans="2:6" ht="12.75">
      <c r="B328" s="496" t="s">
        <v>308</v>
      </c>
      <c r="C328" s="496"/>
      <c r="D328" s="82">
        <v>1</v>
      </c>
      <c r="E328" s="82">
        <v>4</v>
      </c>
      <c r="F328" s="82"/>
    </row>
    <row r="329" spans="2:6" ht="13.5" thickBot="1">
      <c r="B329" s="497" t="s">
        <v>98</v>
      </c>
      <c r="C329" s="497"/>
      <c r="D329" s="74">
        <f>SUM(D326:D328)</f>
        <v>23</v>
      </c>
      <c r="E329" s="74">
        <f>SUM(E326:E328)</f>
        <v>17</v>
      </c>
      <c r="F329" s="74">
        <f>SUM(F326:F328)</f>
        <v>3</v>
      </c>
    </row>
    <row r="330" spans="2:6" ht="14.25" thickBot="1" thickTop="1">
      <c r="B330" s="495" t="s">
        <v>309</v>
      </c>
      <c r="C330" s="495"/>
      <c r="D330" s="495"/>
      <c r="E330" s="495"/>
      <c r="F330" s="495"/>
    </row>
    <row r="331" spans="2:6" ht="13.5" thickTop="1">
      <c r="B331" s="496" t="s">
        <v>310</v>
      </c>
      <c r="C331" s="496"/>
      <c r="D331" s="130">
        <v>0</v>
      </c>
      <c r="E331" s="130"/>
      <c r="F331" s="130"/>
    </row>
    <row r="332" spans="2:6" ht="12.75">
      <c r="B332" s="496" t="s">
        <v>311</v>
      </c>
      <c r="C332" s="496"/>
      <c r="D332" s="52">
        <v>128</v>
      </c>
      <c r="E332" s="52">
        <v>135</v>
      </c>
      <c r="F332" s="52"/>
    </row>
    <row r="333" spans="2:6" ht="12.75">
      <c r="B333" s="496" t="s">
        <v>312</v>
      </c>
      <c r="C333" s="496"/>
      <c r="D333" s="52">
        <v>28</v>
      </c>
      <c r="E333" s="52">
        <v>28</v>
      </c>
      <c r="F333" s="52"/>
    </row>
    <row r="334" spans="2:6" ht="13.5" thickBot="1">
      <c r="B334" s="497" t="s">
        <v>98</v>
      </c>
      <c r="C334" s="497"/>
      <c r="D334" s="74">
        <f>SUM(D331:D333)</f>
        <v>156</v>
      </c>
      <c r="E334" s="74">
        <f>SUM(E331:E333)</f>
        <v>163</v>
      </c>
      <c r="F334" s="74">
        <f>SUM(F331:F333)</f>
        <v>0</v>
      </c>
    </row>
    <row r="335" spans="2:6" ht="14.25" thickBot="1" thickTop="1">
      <c r="B335" s="495" t="s">
        <v>313</v>
      </c>
      <c r="C335" s="495"/>
      <c r="D335" s="495"/>
      <c r="E335" s="495"/>
      <c r="F335" s="495"/>
    </row>
    <row r="336" spans="2:6" ht="13.5" thickTop="1">
      <c r="B336" s="496" t="s">
        <v>314</v>
      </c>
      <c r="C336" s="496"/>
      <c r="D336" s="130">
        <v>2</v>
      </c>
      <c r="E336" s="130">
        <v>2</v>
      </c>
      <c r="F336" s="130"/>
    </row>
    <row r="337" spans="2:6" ht="12.75">
      <c r="B337" s="496" t="s">
        <v>315</v>
      </c>
      <c r="C337" s="496"/>
      <c r="D337" s="52">
        <v>0</v>
      </c>
      <c r="E337" s="52"/>
      <c r="F337" s="52"/>
    </row>
    <row r="338" spans="2:6" ht="12.75">
      <c r="B338" s="496" t="s">
        <v>316</v>
      </c>
      <c r="C338" s="496"/>
      <c r="D338" s="52">
        <v>0</v>
      </c>
      <c r="E338" s="52"/>
      <c r="F338" s="52"/>
    </row>
    <row r="339" spans="2:6" ht="12.75">
      <c r="B339" s="496" t="s">
        <v>317</v>
      </c>
      <c r="C339" s="496"/>
      <c r="D339" s="52">
        <v>16</v>
      </c>
      <c r="E339" s="52">
        <v>16</v>
      </c>
      <c r="F339" s="52"/>
    </row>
    <row r="340" spans="2:6" ht="12.75">
      <c r="B340" s="496" t="s">
        <v>318</v>
      </c>
      <c r="C340" s="496"/>
      <c r="D340" s="52">
        <v>2</v>
      </c>
      <c r="E340" s="52">
        <v>2</v>
      </c>
      <c r="F340" s="52"/>
    </row>
    <row r="341" spans="2:6" ht="12.75">
      <c r="B341" s="496" t="s">
        <v>306</v>
      </c>
      <c r="C341" s="496"/>
      <c r="D341" s="52">
        <v>0</v>
      </c>
      <c r="E341" s="52"/>
      <c r="F341" s="52"/>
    </row>
    <row r="342" spans="2:6" ht="12.75">
      <c r="B342" s="496" t="s">
        <v>319</v>
      </c>
      <c r="C342" s="496"/>
      <c r="D342" s="52">
        <v>0</v>
      </c>
      <c r="E342" s="52"/>
      <c r="F342" s="52"/>
    </row>
    <row r="343" spans="2:6" ht="13.5" thickBot="1">
      <c r="B343" s="497" t="s">
        <v>98</v>
      </c>
      <c r="C343" s="497"/>
      <c r="D343" s="74">
        <f>SUM(D336:D342)</f>
        <v>20</v>
      </c>
      <c r="E343" s="74">
        <f>SUM(E336:E342)</f>
        <v>20</v>
      </c>
      <c r="F343" s="74">
        <f>SUM(F338:F342)</f>
        <v>0</v>
      </c>
    </row>
    <row r="344" spans="2:6" ht="13.5" thickTop="1">
      <c r="B344" s="490" t="s">
        <v>320</v>
      </c>
      <c r="C344" s="490"/>
      <c r="D344" s="490"/>
      <c r="E344" s="490"/>
      <c r="F344" s="490"/>
    </row>
    <row r="345" spans="2:6" ht="12.75">
      <c r="B345" s="496" t="s">
        <v>321</v>
      </c>
      <c r="C345" s="496"/>
      <c r="D345" s="52">
        <v>0</v>
      </c>
      <c r="E345" s="52"/>
      <c r="F345" s="52"/>
    </row>
    <row r="346" spans="2:6" ht="12.75">
      <c r="B346" s="496" t="s">
        <v>270</v>
      </c>
      <c r="C346" s="496"/>
      <c r="D346" s="82">
        <v>37</v>
      </c>
      <c r="E346" s="82">
        <v>45</v>
      </c>
      <c r="F346" s="82"/>
    </row>
    <row r="347" spans="2:6" ht="12.75">
      <c r="B347" s="496" t="s">
        <v>322</v>
      </c>
      <c r="C347" s="496"/>
      <c r="D347" s="82">
        <v>0</v>
      </c>
      <c r="E347" s="82">
        <v>20</v>
      </c>
      <c r="F347" s="82"/>
    </row>
    <row r="348" spans="2:6" ht="12.75">
      <c r="B348" s="496" t="s">
        <v>323</v>
      </c>
      <c r="C348" s="496"/>
      <c r="D348" s="82">
        <v>0</v>
      </c>
      <c r="E348" s="82"/>
      <c r="F348" s="82"/>
    </row>
    <row r="349" spans="2:6" ht="12.75">
      <c r="B349" s="496" t="s">
        <v>324</v>
      </c>
      <c r="C349" s="496"/>
      <c r="D349" s="82">
        <v>129</v>
      </c>
      <c r="E349" s="82">
        <v>100</v>
      </c>
      <c r="F349" s="82">
        <v>104</v>
      </c>
    </row>
    <row r="350" spans="2:6" ht="12.75">
      <c r="B350" s="496" t="s">
        <v>325</v>
      </c>
      <c r="C350" s="496"/>
      <c r="D350" s="82">
        <v>58</v>
      </c>
      <c r="E350" s="82">
        <v>61</v>
      </c>
      <c r="F350" s="82"/>
    </row>
    <row r="351" spans="2:6" ht="12.75">
      <c r="B351" s="496" t="s">
        <v>326</v>
      </c>
      <c r="C351" s="496"/>
      <c r="D351" s="82">
        <v>0</v>
      </c>
      <c r="E351" s="82"/>
      <c r="F351" s="82"/>
    </row>
    <row r="352" spans="2:6" ht="12.75">
      <c r="B352" s="496" t="s">
        <v>327</v>
      </c>
      <c r="C352" s="496"/>
      <c r="D352" s="82">
        <v>0</v>
      </c>
      <c r="E352" s="82"/>
      <c r="F352" s="82"/>
    </row>
    <row r="353" spans="2:6" ht="12.75">
      <c r="B353" s="496" t="s">
        <v>328</v>
      </c>
      <c r="C353" s="496"/>
      <c r="D353" s="82">
        <v>6</v>
      </c>
      <c r="E353" s="82">
        <v>1</v>
      </c>
      <c r="F353" s="82"/>
    </row>
    <row r="354" spans="2:6" ht="12.75">
      <c r="B354" s="496" t="s">
        <v>329</v>
      </c>
      <c r="C354" s="496"/>
      <c r="D354" s="82">
        <v>75</v>
      </c>
      <c r="E354" s="82">
        <v>926</v>
      </c>
      <c r="F354" s="82"/>
    </row>
    <row r="355" spans="2:6" ht="13.5" thickBot="1">
      <c r="B355" s="497" t="s">
        <v>98</v>
      </c>
      <c r="C355" s="497"/>
      <c r="D355" s="74">
        <f>SUM(D345:D354)</f>
        <v>305</v>
      </c>
      <c r="E355" s="74">
        <f>SUM(E345:E354)</f>
        <v>1153</v>
      </c>
      <c r="F355" s="74">
        <f>SUM(F345:F354)</f>
        <v>104</v>
      </c>
    </row>
    <row r="356" ht="13.5" thickTop="1"/>
    <row r="357" ht="13.5" thickBot="1"/>
    <row r="358" spans="2:8" ht="14.25" thickBot="1" thickTop="1">
      <c r="B358" s="483" t="s">
        <v>330</v>
      </c>
      <c r="C358" s="483"/>
      <c r="D358" s="19">
        <f>ANYO_MEMORIA</f>
        <v>2015</v>
      </c>
      <c r="E358" s="19">
        <f>ANYO_MEMORIA-1</f>
        <v>2014</v>
      </c>
      <c r="F358" s="19" t="s">
        <v>67</v>
      </c>
      <c r="H358" s="20"/>
    </row>
    <row r="359" spans="2:6" ht="13.5" thickTop="1">
      <c r="B359" s="490" t="s">
        <v>331</v>
      </c>
      <c r="C359" s="490"/>
      <c r="D359" s="49">
        <v>0</v>
      </c>
      <c r="E359" s="50"/>
      <c r="F359" s="61">
        <v>0</v>
      </c>
    </row>
    <row r="360" spans="2:6" ht="12.75">
      <c r="B360" s="471" t="s">
        <v>332</v>
      </c>
      <c r="C360" s="471"/>
      <c r="D360" s="52">
        <v>0</v>
      </c>
      <c r="E360" s="53"/>
      <c r="F360" s="54">
        <v>0</v>
      </c>
    </row>
    <row r="361" spans="2:6" ht="13.5" thickBot="1">
      <c r="B361" s="491" t="s">
        <v>333</v>
      </c>
      <c r="C361" s="491"/>
      <c r="D361" s="57">
        <v>0</v>
      </c>
      <c r="E361" s="58"/>
      <c r="F361" s="46">
        <v>0</v>
      </c>
    </row>
    <row r="362" ht="13.5" thickTop="1"/>
  </sheetData>
  <sheetProtection/>
  <mergeCells count="205"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4:F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C332"/>
    <mergeCell ref="B333:C333"/>
    <mergeCell ref="B334:C334"/>
    <mergeCell ref="B335:F335"/>
    <mergeCell ref="B336:C336"/>
    <mergeCell ref="B337:C337"/>
    <mergeCell ref="B326:C326"/>
    <mergeCell ref="B327:C327"/>
    <mergeCell ref="B328:C328"/>
    <mergeCell ref="B329:C329"/>
    <mergeCell ref="B330:F330"/>
    <mergeCell ref="B331:C331"/>
    <mergeCell ref="B320:C320"/>
    <mergeCell ref="B321:C321"/>
    <mergeCell ref="B322:C322"/>
    <mergeCell ref="B323:C323"/>
    <mergeCell ref="B324:C324"/>
    <mergeCell ref="B325:F325"/>
    <mergeCell ref="B314:F314"/>
    <mergeCell ref="B315:C315"/>
    <mergeCell ref="B316:C316"/>
    <mergeCell ref="B317:C317"/>
    <mergeCell ref="B318:C318"/>
    <mergeCell ref="B319:C319"/>
    <mergeCell ref="B308:C308"/>
    <mergeCell ref="B309:F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6:F296"/>
    <mergeCell ref="B297:C297"/>
    <mergeCell ref="B298:C298"/>
    <mergeCell ref="B299:F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F279"/>
    <mergeCell ref="B280:C280"/>
    <mergeCell ref="B281:C281"/>
    <mergeCell ref="B282:C282"/>
    <mergeCell ref="B283:C283"/>
    <mergeCell ref="B272:C272"/>
    <mergeCell ref="B273:C273"/>
    <mergeCell ref="B274:C274"/>
    <mergeCell ref="B275:F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F260"/>
    <mergeCell ref="B261:C261"/>
    <mergeCell ref="B262:C262"/>
    <mergeCell ref="B263:C263"/>
    <mergeCell ref="B264:C264"/>
    <mergeCell ref="B265:C265"/>
    <mergeCell ref="B249:C249"/>
    <mergeCell ref="B252:C252"/>
    <mergeCell ref="B253:B254"/>
    <mergeCell ref="B255:C255"/>
    <mergeCell ref="B256:C256"/>
    <mergeCell ref="B259:C259"/>
    <mergeCell ref="B240:C240"/>
    <mergeCell ref="B243:C243"/>
    <mergeCell ref="B244:C244"/>
    <mergeCell ref="B245:B246"/>
    <mergeCell ref="B247:C247"/>
    <mergeCell ref="B248:C248"/>
    <mergeCell ref="B230:C230"/>
    <mergeCell ref="B233:C233"/>
    <mergeCell ref="B234:C234"/>
    <mergeCell ref="B235:B237"/>
    <mergeCell ref="B238:C238"/>
    <mergeCell ref="B239:C239"/>
    <mergeCell ref="B224:C224"/>
    <mergeCell ref="B225:F225"/>
    <mergeCell ref="B226:C226"/>
    <mergeCell ref="B227:C227"/>
    <mergeCell ref="B228:F228"/>
    <mergeCell ref="B229:C229"/>
    <mergeCell ref="B218:C218"/>
    <mergeCell ref="B219:C219"/>
    <mergeCell ref="B220:C220"/>
    <mergeCell ref="B221:C221"/>
    <mergeCell ref="B222:F222"/>
    <mergeCell ref="B223:C223"/>
    <mergeCell ref="B212:C212"/>
    <mergeCell ref="B213:F213"/>
    <mergeCell ref="B214:C214"/>
    <mergeCell ref="B215:C215"/>
    <mergeCell ref="B216:C216"/>
    <mergeCell ref="B217:F217"/>
    <mergeCell ref="B166:B184"/>
    <mergeCell ref="B185:B203"/>
    <mergeCell ref="B206:C206"/>
    <mergeCell ref="B207:C207"/>
    <mergeCell ref="B208:C208"/>
    <mergeCell ref="B209:C209"/>
    <mergeCell ref="B151:C151"/>
    <mergeCell ref="B152:C152"/>
    <mergeCell ref="B153:B158"/>
    <mergeCell ref="B159:B160"/>
    <mergeCell ref="B161:B162"/>
    <mergeCell ref="B165:C165"/>
    <mergeCell ref="B137:B138"/>
    <mergeCell ref="B141:C141"/>
    <mergeCell ref="B142:B143"/>
    <mergeCell ref="B144:B145"/>
    <mergeCell ref="B146:B147"/>
    <mergeCell ref="B148:C148"/>
    <mergeCell ref="B122:B125"/>
    <mergeCell ref="B126:B128"/>
    <mergeCell ref="B129:C129"/>
    <mergeCell ref="B132:C132"/>
    <mergeCell ref="B133:B134"/>
    <mergeCell ref="B135:B136"/>
    <mergeCell ref="B107:C107"/>
    <mergeCell ref="B110:C110"/>
    <mergeCell ref="B111:B114"/>
    <mergeCell ref="B115:B117"/>
    <mergeCell ref="B118:C118"/>
    <mergeCell ref="B121:C121"/>
    <mergeCell ref="B99:C100"/>
    <mergeCell ref="B101:C101"/>
    <mergeCell ref="B104:C104"/>
    <mergeCell ref="B105:C105"/>
    <mergeCell ref="B106:C106"/>
    <mergeCell ref="B87:B88"/>
    <mergeCell ref="B89:B90"/>
    <mergeCell ref="B93:C93"/>
    <mergeCell ref="B94:C94"/>
    <mergeCell ref="B95:C95"/>
    <mergeCell ref="B96:C96"/>
    <mergeCell ref="B80:C80"/>
    <mergeCell ref="B81:B82"/>
    <mergeCell ref="B83:B84"/>
    <mergeCell ref="B85:B86"/>
    <mergeCell ref="B72:C72"/>
    <mergeCell ref="B73:C73"/>
    <mergeCell ref="B74:C74"/>
    <mergeCell ref="B75:C75"/>
    <mergeCell ref="B76:C76"/>
    <mergeCell ref="B77:C77"/>
    <mergeCell ref="B47:C47"/>
    <mergeCell ref="B48:B52"/>
    <mergeCell ref="B53:B57"/>
    <mergeCell ref="B60:C60"/>
    <mergeCell ref="B61:B66"/>
    <mergeCell ref="B67:B69"/>
    <mergeCell ref="B30:C30"/>
    <mergeCell ref="B31:B33"/>
    <mergeCell ref="B37:B39"/>
    <mergeCell ref="B42:C42"/>
    <mergeCell ref="B43:C43"/>
    <mergeCell ref="B44:C44"/>
    <mergeCell ref="B3:C3"/>
    <mergeCell ref="B4:B8"/>
    <mergeCell ref="B9:B11"/>
    <mergeCell ref="B12:B17"/>
    <mergeCell ref="B20:C20"/>
    <mergeCell ref="B22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7"/>
  <rowBreaks count="9" manualBreakCount="9">
    <brk id="29" max="255" man="1"/>
    <brk id="69" max="255" man="1"/>
    <brk id="123" max="255" man="1"/>
    <brk id="162" max="255" man="1"/>
    <brk id="179" max="255" man="1"/>
    <brk id="226" max="255" man="1"/>
    <brk id="257" max="255" man="1"/>
    <brk id="289" max="255" man="1"/>
    <brk id="3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30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M1" sqref="M1"/>
      <selection pane="bottomLeft" activeCell="A304" sqref="A304"/>
      <selection pane="bottomRight" activeCell="P16" sqref="P16"/>
    </sheetView>
  </sheetViews>
  <sheetFormatPr defaultColWidth="11.421875" defaultRowHeight="6.75" customHeight="1"/>
  <cols>
    <col min="1" max="1" width="2.7109375" style="142" customWidth="1"/>
    <col min="2" max="2" width="75.8515625" style="142" customWidth="1"/>
    <col min="3" max="7" width="14.7109375" style="142" customWidth="1"/>
    <col min="8" max="9" width="15.140625" style="142" customWidth="1"/>
    <col min="10" max="16" width="14.7109375" style="142" customWidth="1"/>
    <col min="17" max="16384" width="11.421875" style="142" customWidth="1"/>
  </cols>
  <sheetData>
    <row r="2" spans="3:16" ht="14.25" customHeight="1">
      <c r="C2" s="19">
        <f>ANYO_MEMORIA</f>
        <v>2015</v>
      </c>
      <c r="D2" s="19">
        <f>ANYO_MEMORIA-1</f>
        <v>2014</v>
      </c>
      <c r="E2" s="19" t="s">
        <v>67</v>
      </c>
      <c r="F2" s="19">
        <f aca="true" t="shared" si="0" ref="F2:P2">ANYO_MEMORIA</f>
        <v>2015</v>
      </c>
      <c r="G2" s="19">
        <f t="shared" si="0"/>
        <v>2015</v>
      </c>
      <c r="H2" s="19">
        <f t="shared" si="0"/>
        <v>2015</v>
      </c>
      <c r="I2" s="19">
        <f t="shared" si="0"/>
        <v>2015</v>
      </c>
      <c r="J2" s="19">
        <f t="shared" si="0"/>
        <v>2015</v>
      </c>
      <c r="K2" s="19">
        <f t="shared" si="0"/>
        <v>2015</v>
      </c>
      <c r="L2" s="19">
        <f t="shared" si="0"/>
        <v>2015</v>
      </c>
      <c r="M2" s="19">
        <f t="shared" si="0"/>
        <v>2015</v>
      </c>
      <c r="N2" s="19">
        <f t="shared" si="0"/>
        <v>2015</v>
      </c>
      <c r="O2" s="19">
        <f t="shared" si="0"/>
        <v>2015</v>
      </c>
      <c r="P2" s="19">
        <f t="shared" si="0"/>
        <v>2015</v>
      </c>
    </row>
    <row r="3" spans="1:16" s="147" customFormat="1" ht="38.25" customHeight="1">
      <c r="A3" s="142"/>
      <c r="B3" s="143"/>
      <c r="C3" s="144" t="s">
        <v>7</v>
      </c>
      <c r="D3" s="144" t="s">
        <v>7</v>
      </c>
      <c r="E3" s="145" t="s">
        <v>7</v>
      </c>
      <c r="F3" s="144" t="s">
        <v>334</v>
      </c>
      <c r="G3" s="144" t="s">
        <v>335</v>
      </c>
      <c r="H3" s="144" t="s">
        <v>336</v>
      </c>
      <c r="I3" s="144" t="s">
        <v>337</v>
      </c>
      <c r="J3" s="144" t="s">
        <v>55</v>
      </c>
      <c r="K3" s="144" t="s">
        <v>57</v>
      </c>
      <c r="L3" s="144" t="s">
        <v>58</v>
      </c>
      <c r="M3" s="144" t="s">
        <v>60</v>
      </c>
      <c r="N3" s="144" t="s">
        <v>338</v>
      </c>
      <c r="O3" s="144" t="s">
        <v>63</v>
      </c>
      <c r="P3" s="146" t="s">
        <v>37</v>
      </c>
    </row>
    <row r="4" spans="1:16" s="152" customFormat="1" ht="18" customHeight="1">
      <c r="A4" s="142"/>
      <c r="B4" s="148" t="s">
        <v>339</v>
      </c>
      <c r="C4" s="149">
        <f>SUM(C5:C8)</f>
        <v>8</v>
      </c>
      <c r="D4" s="149">
        <v>19</v>
      </c>
      <c r="E4" s="150">
        <f>IF(IF(D4="S/D",0,D4)&lt;&gt;0,(C4-D4)/D4,0)</f>
        <v>-0.5789473684210527</v>
      </c>
      <c r="F4" s="149">
        <f aca="true" t="shared" si="1" ref="F4:P4">SUM(F5:F8)</f>
        <v>0</v>
      </c>
      <c r="G4" s="149">
        <f t="shared" si="1"/>
        <v>0</v>
      </c>
      <c r="H4" s="149">
        <f t="shared" si="1"/>
        <v>5</v>
      </c>
      <c r="I4" s="149">
        <f t="shared" si="1"/>
        <v>5</v>
      </c>
      <c r="J4" s="149">
        <f t="shared" si="1"/>
        <v>1</v>
      </c>
      <c r="K4" s="149">
        <f t="shared" si="1"/>
        <v>1</v>
      </c>
      <c r="L4" s="149">
        <f t="shared" si="1"/>
        <v>1</v>
      </c>
      <c r="M4" s="149">
        <f t="shared" si="1"/>
        <v>2</v>
      </c>
      <c r="N4" s="149">
        <f t="shared" si="1"/>
        <v>0</v>
      </c>
      <c r="O4" s="149">
        <f t="shared" si="1"/>
        <v>1</v>
      </c>
      <c r="P4" s="151">
        <f t="shared" si="1"/>
        <v>7</v>
      </c>
    </row>
    <row r="5" spans="2:16" ht="14.25" customHeight="1">
      <c r="B5" s="153" t="s">
        <v>340</v>
      </c>
      <c r="C5" s="154">
        <v>3</v>
      </c>
      <c r="D5" s="155">
        <v>5</v>
      </c>
      <c r="E5" s="156">
        <f>IF(IF(D5="S/D",0,D5)&lt;&gt;0,(C10-D5)/D5,0)</f>
        <v>-1</v>
      </c>
      <c r="F5" s="157">
        <v>0</v>
      </c>
      <c r="G5" s="157">
        <v>0</v>
      </c>
      <c r="H5" s="157">
        <v>1</v>
      </c>
      <c r="I5" s="157">
        <v>0</v>
      </c>
      <c r="J5" s="157">
        <v>1</v>
      </c>
      <c r="K5" s="157">
        <v>1</v>
      </c>
      <c r="L5" s="157">
        <v>1</v>
      </c>
      <c r="M5" s="157">
        <v>0</v>
      </c>
      <c r="N5" s="157">
        <v>0</v>
      </c>
      <c r="O5" s="157">
        <v>0</v>
      </c>
      <c r="P5" s="158">
        <v>2</v>
      </c>
    </row>
    <row r="6" spans="2:16" ht="14.25" customHeight="1">
      <c r="B6" s="153" t="s">
        <v>341</v>
      </c>
      <c r="C6" s="157">
        <v>1</v>
      </c>
      <c r="D6" s="155">
        <v>4</v>
      </c>
      <c r="E6" s="156">
        <f>IF(IF(D6="S/D",0,D6)&lt;&gt;0,(C6-D6)/D6,0)</f>
        <v>-0.75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2</v>
      </c>
      <c r="N6" s="157">
        <v>0</v>
      </c>
      <c r="O6" s="157">
        <v>1</v>
      </c>
      <c r="P6" s="158">
        <v>1</v>
      </c>
    </row>
    <row r="7" spans="2:16" ht="14.25" customHeight="1">
      <c r="B7" s="153" t="s">
        <v>342</v>
      </c>
      <c r="C7" s="157">
        <v>4</v>
      </c>
      <c r="D7" s="155">
        <v>9</v>
      </c>
      <c r="E7" s="156">
        <f>IF(IF(D7="S/D",0,D7)&lt;&gt;0,(C7-D7)/D7,0)</f>
        <v>-0.5555555555555556</v>
      </c>
      <c r="F7" s="157">
        <v>0</v>
      </c>
      <c r="G7" s="157">
        <v>0</v>
      </c>
      <c r="H7" s="157">
        <v>4</v>
      </c>
      <c r="I7" s="157">
        <v>5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8">
        <v>4</v>
      </c>
    </row>
    <row r="8" spans="2:16" ht="14.25" customHeight="1">
      <c r="B8" s="159" t="s">
        <v>343</v>
      </c>
      <c r="C8" s="157">
        <v>0</v>
      </c>
      <c r="D8" s="160">
        <v>1</v>
      </c>
      <c r="E8" s="161">
        <f>IF(IF(D8="S/D",0,D8)&lt;&gt;0,(C8-D8)/D8,0)</f>
        <v>-1</v>
      </c>
      <c r="F8" s="162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62">
        <v>0</v>
      </c>
      <c r="O8" s="157">
        <v>0</v>
      </c>
      <c r="P8" s="158">
        <v>0</v>
      </c>
    </row>
    <row r="9" spans="1:16" s="152" customFormat="1" ht="18" customHeight="1">
      <c r="A9" s="142"/>
      <c r="B9" s="163" t="s">
        <v>344</v>
      </c>
      <c r="C9" s="164">
        <v>0</v>
      </c>
      <c r="D9" s="164">
        <v>0</v>
      </c>
      <c r="E9" s="165">
        <f>IF(IF(D9="S/D",0,D9)&lt;&gt;0,(C9-D9)/D9,0)</f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6">
        <v>1</v>
      </c>
    </row>
    <row r="10" spans="2:16" ht="14.25" customHeight="1">
      <c r="B10" s="153" t="s">
        <v>345</v>
      </c>
      <c r="C10" s="157">
        <v>0</v>
      </c>
      <c r="D10" s="155"/>
      <c r="E10" s="156">
        <f>IF(IF(D10="S/D",0,D10)&lt;&gt;0,(#REF!-D10)/D10,0)</f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8">
        <v>1</v>
      </c>
    </row>
    <row r="11" spans="2:16" ht="14.25" customHeight="1">
      <c r="B11" s="159" t="s">
        <v>346</v>
      </c>
      <c r="C11" s="157">
        <v>0</v>
      </c>
      <c r="D11" s="160"/>
      <c r="E11" s="161">
        <f aca="true" t="shared" si="2" ref="E11:E74">IF(IF(D11="S/D",0,D11)&lt;&gt;0,(C11-D11)/D11,0)</f>
        <v>0</v>
      </c>
      <c r="F11" s="162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62">
        <v>0</v>
      </c>
      <c r="O11" s="157">
        <v>0</v>
      </c>
      <c r="P11" s="158">
        <v>0</v>
      </c>
    </row>
    <row r="12" spans="1:16" s="152" customFormat="1" ht="18" customHeight="1">
      <c r="A12" s="142"/>
      <c r="B12" s="163" t="s">
        <v>347</v>
      </c>
      <c r="C12" s="164">
        <v>3432</v>
      </c>
      <c r="D12" s="164">
        <v>3089</v>
      </c>
      <c r="E12" s="165">
        <f t="shared" si="2"/>
        <v>0.11103917125283264</v>
      </c>
      <c r="F12" s="164">
        <v>105</v>
      </c>
      <c r="G12" s="164">
        <v>43</v>
      </c>
      <c r="H12" s="164">
        <v>222</v>
      </c>
      <c r="I12" s="164">
        <v>160</v>
      </c>
      <c r="J12" s="164">
        <v>3</v>
      </c>
      <c r="K12" s="164">
        <v>1</v>
      </c>
      <c r="L12" s="164">
        <v>0</v>
      </c>
      <c r="M12" s="164">
        <v>0</v>
      </c>
      <c r="N12" s="164">
        <v>1</v>
      </c>
      <c r="O12" s="164">
        <v>1</v>
      </c>
      <c r="P12" s="166">
        <v>89</v>
      </c>
    </row>
    <row r="13" spans="2:16" ht="14.25" customHeight="1">
      <c r="B13" s="153" t="s">
        <v>348</v>
      </c>
      <c r="C13" s="157">
        <v>2014</v>
      </c>
      <c r="D13" s="155">
        <v>1990</v>
      </c>
      <c r="E13" s="156">
        <f t="shared" si="2"/>
        <v>0.012060301507537688</v>
      </c>
      <c r="F13" s="157">
        <v>5</v>
      </c>
      <c r="G13" s="157">
        <v>8</v>
      </c>
      <c r="H13" s="157">
        <v>128</v>
      </c>
      <c r="I13" s="157">
        <v>100</v>
      </c>
      <c r="J13" s="157">
        <v>2</v>
      </c>
      <c r="K13" s="157">
        <v>1</v>
      </c>
      <c r="L13" s="157">
        <v>0</v>
      </c>
      <c r="M13" s="157">
        <v>0</v>
      </c>
      <c r="N13" s="157">
        <v>0</v>
      </c>
      <c r="O13" s="157">
        <v>1</v>
      </c>
      <c r="P13" s="158">
        <v>50</v>
      </c>
    </row>
    <row r="14" spans="2:16" ht="14.25" customHeight="1">
      <c r="B14" s="153" t="s">
        <v>349</v>
      </c>
      <c r="C14" s="157">
        <v>6</v>
      </c>
      <c r="D14" s="155">
        <v>3</v>
      </c>
      <c r="E14" s="156">
        <f t="shared" si="2"/>
        <v>1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8">
        <v>0</v>
      </c>
    </row>
    <row r="15" spans="2:16" ht="14.25" customHeight="1">
      <c r="B15" s="153" t="s">
        <v>350</v>
      </c>
      <c r="C15" s="157">
        <v>1104</v>
      </c>
      <c r="D15" s="155">
        <v>846</v>
      </c>
      <c r="E15" s="156">
        <f t="shared" si="2"/>
        <v>0.3049645390070922</v>
      </c>
      <c r="F15" s="157">
        <v>0</v>
      </c>
      <c r="G15" s="157">
        <v>0</v>
      </c>
      <c r="H15" s="157">
        <v>10</v>
      </c>
      <c r="I15" s="157">
        <v>8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8">
        <v>3</v>
      </c>
    </row>
    <row r="16" spans="2:16" ht="14.25" customHeight="1">
      <c r="B16" s="153" t="s">
        <v>351</v>
      </c>
      <c r="C16" s="157">
        <v>306</v>
      </c>
      <c r="D16" s="155">
        <v>248</v>
      </c>
      <c r="E16" s="156">
        <f t="shared" si="2"/>
        <v>0.23387096774193547</v>
      </c>
      <c r="F16" s="157">
        <v>100</v>
      </c>
      <c r="G16" s="157">
        <v>35</v>
      </c>
      <c r="H16" s="157">
        <v>84</v>
      </c>
      <c r="I16" s="157">
        <v>52</v>
      </c>
      <c r="J16" s="157">
        <v>1</v>
      </c>
      <c r="K16" s="157">
        <v>0</v>
      </c>
      <c r="L16" s="157">
        <v>0</v>
      </c>
      <c r="M16" s="157">
        <v>0</v>
      </c>
      <c r="N16" s="157">
        <v>1</v>
      </c>
      <c r="O16" s="157">
        <v>0</v>
      </c>
      <c r="P16" s="158">
        <v>36</v>
      </c>
    </row>
    <row r="17" spans="2:16" ht="14.25" customHeight="1">
      <c r="B17" s="159" t="s">
        <v>352</v>
      </c>
      <c r="C17" s="157">
        <v>2</v>
      </c>
      <c r="D17" s="160">
        <v>2</v>
      </c>
      <c r="E17" s="161">
        <f t="shared" si="2"/>
        <v>0</v>
      </c>
      <c r="F17" s="162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62">
        <v>0</v>
      </c>
      <c r="O17" s="157">
        <v>0</v>
      </c>
      <c r="P17" s="158">
        <v>0</v>
      </c>
    </row>
    <row r="18" spans="2:16" ht="14.25" customHeight="1">
      <c r="B18" s="159" t="s">
        <v>353</v>
      </c>
      <c r="C18" s="157">
        <v>0</v>
      </c>
      <c r="D18" s="160"/>
      <c r="E18" s="161">
        <f t="shared" si="2"/>
        <v>0</v>
      </c>
      <c r="F18" s="162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62">
        <v>0</v>
      </c>
      <c r="O18" s="157">
        <v>0</v>
      </c>
      <c r="P18" s="158">
        <v>0</v>
      </c>
    </row>
    <row r="19" spans="1:16" s="152" customFormat="1" ht="18" customHeight="1">
      <c r="A19" s="142"/>
      <c r="B19" s="163" t="s">
        <v>354</v>
      </c>
      <c r="C19" s="164">
        <v>0</v>
      </c>
      <c r="D19" s="164">
        <v>0</v>
      </c>
      <c r="E19" s="165">
        <f t="shared" si="2"/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6">
        <v>0</v>
      </c>
    </row>
    <row r="20" spans="2:16" ht="14.25" customHeight="1">
      <c r="B20" s="153" t="s">
        <v>355</v>
      </c>
      <c r="C20" s="157">
        <v>0</v>
      </c>
      <c r="D20" s="155"/>
      <c r="E20" s="156">
        <f t="shared" si="2"/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8">
        <v>0</v>
      </c>
    </row>
    <row r="21" spans="2:16" ht="14.25" customHeight="1">
      <c r="B21" s="159" t="s">
        <v>356</v>
      </c>
      <c r="C21" s="157">
        <v>0</v>
      </c>
      <c r="D21" s="160"/>
      <c r="E21" s="161">
        <f t="shared" si="2"/>
        <v>0</v>
      </c>
      <c r="F21" s="162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62">
        <v>0</v>
      </c>
      <c r="O21" s="157">
        <v>0</v>
      </c>
      <c r="P21" s="158">
        <v>0</v>
      </c>
    </row>
    <row r="22" spans="1:16" s="152" customFormat="1" ht="18" customHeight="1">
      <c r="A22" s="142"/>
      <c r="B22" s="163" t="s">
        <v>357</v>
      </c>
      <c r="C22" s="164">
        <v>0</v>
      </c>
      <c r="D22" s="164">
        <v>0</v>
      </c>
      <c r="E22" s="165">
        <f t="shared" si="2"/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6">
        <v>0</v>
      </c>
    </row>
    <row r="23" spans="2:16" ht="14.25" customHeight="1">
      <c r="B23" s="153" t="s">
        <v>358</v>
      </c>
      <c r="C23" s="157">
        <v>0</v>
      </c>
      <c r="D23" s="155"/>
      <c r="E23" s="156">
        <f t="shared" si="2"/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8">
        <v>0</v>
      </c>
    </row>
    <row r="24" spans="2:16" ht="14.25" customHeight="1">
      <c r="B24" s="153" t="s">
        <v>359</v>
      </c>
      <c r="C24" s="157">
        <v>0</v>
      </c>
      <c r="D24" s="155"/>
      <c r="E24" s="156">
        <f t="shared" si="2"/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8">
        <v>0</v>
      </c>
    </row>
    <row r="25" spans="2:16" ht="14.25" customHeight="1">
      <c r="B25" s="153" t="s">
        <v>360</v>
      </c>
      <c r="C25" s="157">
        <v>0</v>
      </c>
      <c r="D25" s="155"/>
      <c r="E25" s="156">
        <f t="shared" si="2"/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8">
        <v>0</v>
      </c>
    </row>
    <row r="26" spans="2:16" ht="14.25" customHeight="1">
      <c r="B26" s="153" t="s">
        <v>361</v>
      </c>
      <c r="C26" s="157">
        <v>0</v>
      </c>
      <c r="D26" s="155"/>
      <c r="E26" s="156">
        <f t="shared" si="2"/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8">
        <v>0</v>
      </c>
    </row>
    <row r="27" spans="2:16" ht="14.25" customHeight="1">
      <c r="B27" s="153" t="s">
        <v>362</v>
      </c>
      <c r="C27" s="157">
        <v>0</v>
      </c>
      <c r="D27" s="155"/>
      <c r="E27" s="156">
        <f t="shared" si="2"/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8">
        <v>0</v>
      </c>
    </row>
    <row r="28" spans="2:16" ht="14.25" customHeight="1">
      <c r="B28" s="159" t="s">
        <v>363</v>
      </c>
      <c r="C28" s="157">
        <v>0</v>
      </c>
      <c r="D28" s="160"/>
      <c r="E28" s="161">
        <f t="shared" si="2"/>
        <v>0</v>
      </c>
      <c r="F28" s="162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62">
        <v>0</v>
      </c>
      <c r="O28" s="157">
        <v>0</v>
      </c>
      <c r="P28" s="158">
        <v>0</v>
      </c>
    </row>
    <row r="29" spans="1:16" s="152" customFormat="1" ht="18" customHeight="1">
      <c r="A29" s="142"/>
      <c r="B29" s="163" t="s">
        <v>364</v>
      </c>
      <c r="C29" s="164">
        <v>205</v>
      </c>
      <c r="D29" s="164">
        <v>182</v>
      </c>
      <c r="E29" s="165">
        <f t="shared" si="2"/>
        <v>0.12637362637362637</v>
      </c>
      <c r="F29" s="164">
        <v>19</v>
      </c>
      <c r="G29" s="164">
        <v>30</v>
      </c>
      <c r="H29" s="164">
        <v>25</v>
      </c>
      <c r="I29" s="164">
        <v>40</v>
      </c>
      <c r="J29" s="164">
        <v>0</v>
      </c>
      <c r="K29" s="164">
        <v>0</v>
      </c>
      <c r="L29" s="164">
        <v>0</v>
      </c>
      <c r="M29" s="164">
        <v>0</v>
      </c>
      <c r="N29" s="164">
        <v>1</v>
      </c>
      <c r="O29" s="164">
        <v>0</v>
      </c>
      <c r="P29" s="164">
        <v>28</v>
      </c>
    </row>
    <row r="30" spans="2:16" ht="14.25" customHeight="1">
      <c r="B30" s="153" t="s">
        <v>365</v>
      </c>
      <c r="C30" s="157">
        <v>0</v>
      </c>
      <c r="D30" s="155">
        <v>1</v>
      </c>
      <c r="E30" s="156">
        <f t="shared" si="2"/>
        <v>-1</v>
      </c>
      <c r="F30" s="157">
        <v>0</v>
      </c>
      <c r="G30" s="157">
        <v>0</v>
      </c>
      <c r="H30" s="157">
        <v>0</v>
      </c>
      <c r="I30" s="157">
        <v>1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8">
        <v>0</v>
      </c>
    </row>
    <row r="31" spans="2:16" ht="14.25" customHeight="1">
      <c r="B31" s="153" t="s">
        <v>366</v>
      </c>
      <c r="C31" s="157">
        <v>0</v>
      </c>
      <c r="D31" s="155"/>
      <c r="E31" s="156">
        <f t="shared" si="2"/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8">
        <v>0</v>
      </c>
    </row>
    <row r="32" spans="2:16" ht="14.25" customHeight="1">
      <c r="B32" s="153" t="s">
        <v>367</v>
      </c>
      <c r="C32" s="157">
        <v>135</v>
      </c>
      <c r="D32" s="155">
        <v>113</v>
      </c>
      <c r="E32" s="156">
        <f t="shared" si="2"/>
        <v>0.19469026548672566</v>
      </c>
      <c r="F32" s="157">
        <v>6</v>
      </c>
      <c r="G32" s="157">
        <v>2</v>
      </c>
      <c r="H32" s="157">
        <v>7</v>
      </c>
      <c r="I32" s="157">
        <v>7</v>
      </c>
      <c r="J32" s="157">
        <v>0</v>
      </c>
      <c r="K32" s="157">
        <v>0</v>
      </c>
      <c r="L32" s="157">
        <v>0</v>
      </c>
      <c r="M32" s="157">
        <v>0</v>
      </c>
      <c r="N32" s="157">
        <v>1</v>
      </c>
      <c r="O32" s="157">
        <v>0</v>
      </c>
      <c r="P32" s="158">
        <v>5</v>
      </c>
    </row>
    <row r="33" spans="2:16" ht="14.25" customHeight="1">
      <c r="B33" s="153" t="s">
        <v>368</v>
      </c>
      <c r="C33" s="157">
        <v>1</v>
      </c>
      <c r="D33" s="155">
        <v>2</v>
      </c>
      <c r="E33" s="156">
        <f t="shared" si="2"/>
        <v>-0.5</v>
      </c>
      <c r="F33" s="157">
        <v>0</v>
      </c>
      <c r="G33" s="157">
        <v>2</v>
      </c>
      <c r="H33" s="157">
        <v>0</v>
      </c>
      <c r="I33" s="157">
        <v>4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8">
        <v>1</v>
      </c>
    </row>
    <row r="34" spans="2:16" ht="14.25" customHeight="1">
      <c r="B34" s="153" t="s">
        <v>369</v>
      </c>
      <c r="C34" s="157">
        <v>16</v>
      </c>
      <c r="D34" s="155">
        <v>27</v>
      </c>
      <c r="E34" s="156">
        <f t="shared" si="2"/>
        <v>-0.4074074074074074</v>
      </c>
      <c r="F34" s="157">
        <v>0</v>
      </c>
      <c r="G34" s="157">
        <v>1</v>
      </c>
      <c r="H34" s="157">
        <v>4</v>
      </c>
      <c r="I34" s="157">
        <v>2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8">
        <v>0</v>
      </c>
    </row>
    <row r="35" spans="2:16" ht="14.25" customHeight="1">
      <c r="B35" s="153" t="s">
        <v>370</v>
      </c>
      <c r="C35" s="157">
        <v>41</v>
      </c>
      <c r="D35" s="155">
        <v>38</v>
      </c>
      <c r="E35" s="156">
        <f t="shared" si="2"/>
        <v>0.07894736842105263</v>
      </c>
      <c r="F35" s="157">
        <v>11</v>
      </c>
      <c r="G35" s="157">
        <v>23</v>
      </c>
      <c r="H35" s="157">
        <v>14</v>
      </c>
      <c r="I35" s="157">
        <v>26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8">
        <v>21</v>
      </c>
    </row>
    <row r="36" spans="2:16" ht="14.25" customHeight="1">
      <c r="B36" s="153" t="s">
        <v>371</v>
      </c>
      <c r="C36" s="157">
        <v>4</v>
      </c>
      <c r="D36" s="155">
        <v>1</v>
      </c>
      <c r="E36" s="156">
        <f t="shared" si="2"/>
        <v>3</v>
      </c>
      <c r="F36" s="157">
        <v>1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8">
        <v>0</v>
      </c>
    </row>
    <row r="37" spans="2:16" ht="14.25" customHeight="1">
      <c r="B37" s="153" t="s">
        <v>372</v>
      </c>
      <c r="C37" s="157">
        <v>2</v>
      </c>
      <c r="D37" s="155"/>
      <c r="E37" s="156">
        <f t="shared" si="2"/>
        <v>0</v>
      </c>
      <c r="F37" s="157">
        <v>0</v>
      </c>
      <c r="G37" s="157">
        <v>2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8">
        <v>1</v>
      </c>
    </row>
    <row r="38" spans="2:16" ht="14.25" customHeight="1">
      <c r="B38" s="153" t="s">
        <v>373</v>
      </c>
      <c r="C38" s="157">
        <v>0</v>
      </c>
      <c r="D38" s="155"/>
      <c r="E38" s="156">
        <f t="shared" si="2"/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8">
        <v>0</v>
      </c>
    </row>
    <row r="39" spans="2:16" ht="14.25" customHeight="1">
      <c r="B39" s="153" t="s">
        <v>374</v>
      </c>
      <c r="C39" s="157">
        <v>0</v>
      </c>
      <c r="D39" s="155"/>
      <c r="E39" s="156">
        <f t="shared" si="2"/>
        <v>0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8">
        <v>0</v>
      </c>
    </row>
    <row r="40" spans="2:16" ht="14.25" customHeight="1">
      <c r="B40" s="153" t="s">
        <v>375</v>
      </c>
      <c r="C40" s="157">
        <v>6</v>
      </c>
      <c r="D40" s="155"/>
      <c r="E40" s="156">
        <f t="shared" si="2"/>
        <v>0</v>
      </c>
      <c r="F40" s="157">
        <v>1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8">
        <v>0</v>
      </c>
    </row>
    <row r="41" spans="1:16" s="152" customFormat="1" ht="18" customHeight="1">
      <c r="A41" s="142"/>
      <c r="B41" s="163" t="s">
        <v>376</v>
      </c>
      <c r="C41" s="164">
        <v>72</v>
      </c>
      <c r="D41" s="164">
        <v>101</v>
      </c>
      <c r="E41" s="165">
        <f t="shared" si="2"/>
        <v>-0.2871287128712871</v>
      </c>
      <c r="F41" s="164">
        <v>5</v>
      </c>
      <c r="G41" s="164">
        <v>4</v>
      </c>
      <c r="H41" s="164">
        <v>18</v>
      </c>
      <c r="I41" s="164">
        <v>4</v>
      </c>
      <c r="J41" s="164">
        <v>0</v>
      </c>
      <c r="K41" s="164">
        <v>0</v>
      </c>
      <c r="L41" s="164">
        <v>0</v>
      </c>
      <c r="M41" s="164">
        <v>0</v>
      </c>
      <c r="N41" s="164">
        <v>1</v>
      </c>
      <c r="O41" s="164">
        <v>0</v>
      </c>
      <c r="P41" s="166">
        <v>1</v>
      </c>
    </row>
    <row r="42" spans="2:16" ht="14.25" customHeight="1">
      <c r="B42" s="153" t="s">
        <v>377</v>
      </c>
      <c r="C42" s="157">
        <v>1</v>
      </c>
      <c r="D42" s="155">
        <v>2</v>
      </c>
      <c r="E42" s="156">
        <f t="shared" si="2"/>
        <v>-0.5</v>
      </c>
      <c r="F42" s="157">
        <v>1</v>
      </c>
      <c r="G42" s="157">
        <v>1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8">
        <v>0</v>
      </c>
    </row>
    <row r="43" spans="2:16" ht="14.25" customHeight="1">
      <c r="B43" s="153" t="s">
        <v>378</v>
      </c>
      <c r="C43" s="157">
        <v>70</v>
      </c>
      <c r="D43" s="155">
        <v>99</v>
      </c>
      <c r="E43" s="156">
        <f t="shared" si="2"/>
        <v>-0.29292929292929293</v>
      </c>
      <c r="F43" s="157">
        <v>4</v>
      </c>
      <c r="G43" s="157">
        <v>3</v>
      </c>
      <c r="H43" s="157">
        <v>18</v>
      </c>
      <c r="I43" s="157">
        <v>4</v>
      </c>
      <c r="J43" s="157">
        <v>0</v>
      </c>
      <c r="K43" s="157">
        <v>0</v>
      </c>
      <c r="L43" s="157">
        <v>0</v>
      </c>
      <c r="M43" s="157">
        <v>0</v>
      </c>
      <c r="N43" s="157">
        <v>1</v>
      </c>
      <c r="O43" s="157">
        <v>0</v>
      </c>
      <c r="P43" s="158">
        <v>1</v>
      </c>
    </row>
    <row r="44" spans="2:16" ht="14.25" customHeight="1">
      <c r="B44" s="153" t="s">
        <v>379</v>
      </c>
      <c r="C44" s="157">
        <v>0</v>
      </c>
      <c r="D44" s="155"/>
      <c r="E44" s="156">
        <f t="shared" si="2"/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8">
        <v>0</v>
      </c>
    </row>
    <row r="45" spans="2:16" ht="14.25" customHeight="1">
      <c r="B45" s="153" t="s">
        <v>380</v>
      </c>
      <c r="C45" s="157">
        <v>1</v>
      </c>
      <c r="D45" s="155"/>
      <c r="E45" s="156">
        <f t="shared" si="2"/>
        <v>0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8">
        <v>0</v>
      </c>
    </row>
    <row r="46" spans="2:16" ht="14.25" customHeight="1">
      <c r="B46" s="159" t="s">
        <v>381</v>
      </c>
      <c r="C46" s="157">
        <v>0</v>
      </c>
      <c r="D46" s="160"/>
      <c r="E46" s="161">
        <f t="shared" si="2"/>
        <v>0</v>
      </c>
      <c r="F46" s="162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62">
        <v>0</v>
      </c>
      <c r="O46" s="157">
        <v>0</v>
      </c>
      <c r="P46" s="158">
        <v>0</v>
      </c>
    </row>
    <row r="47" spans="2:16" ht="14.25" customHeight="1">
      <c r="B47" s="159" t="s">
        <v>382</v>
      </c>
      <c r="C47" s="157">
        <v>0</v>
      </c>
      <c r="D47" s="160"/>
      <c r="E47" s="161">
        <f t="shared" si="2"/>
        <v>0</v>
      </c>
      <c r="F47" s="162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62">
        <v>0</v>
      </c>
      <c r="O47" s="157">
        <v>0</v>
      </c>
      <c r="P47" s="158">
        <v>0</v>
      </c>
    </row>
    <row r="48" spans="2:16" ht="14.25" customHeight="1">
      <c r="B48" s="159" t="s">
        <v>383</v>
      </c>
      <c r="C48" s="157">
        <v>0</v>
      </c>
      <c r="D48" s="160"/>
      <c r="E48" s="161">
        <f t="shared" si="2"/>
        <v>0</v>
      </c>
      <c r="F48" s="162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62">
        <v>0</v>
      </c>
      <c r="O48" s="157">
        <v>0</v>
      </c>
      <c r="P48" s="158">
        <v>0</v>
      </c>
    </row>
    <row r="49" spans="1:16" s="152" customFormat="1" ht="18" customHeight="1">
      <c r="A49" s="142"/>
      <c r="B49" s="163" t="s">
        <v>384</v>
      </c>
      <c r="C49" s="164">
        <v>47</v>
      </c>
      <c r="D49" s="164">
        <v>50</v>
      </c>
      <c r="E49" s="165">
        <f t="shared" si="2"/>
        <v>-0.06</v>
      </c>
      <c r="F49" s="164">
        <v>2</v>
      </c>
      <c r="G49" s="164">
        <v>2</v>
      </c>
      <c r="H49" s="164">
        <v>10</v>
      </c>
      <c r="I49" s="164">
        <v>7</v>
      </c>
      <c r="J49" s="164">
        <v>2</v>
      </c>
      <c r="K49" s="164">
        <v>4</v>
      </c>
      <c r="L49" s="164">
        <v>0</v>
      </c>
      <c r="M49" s="164">
        <v>0</v>
      </c>
      <c r="N49" s="164">
        <v>3</v>
      </c>
      <c r="O49" s="164">
        <v>1</v>
      </c>
      <c r="P49" s="164">
        <v>8</v>
      </c>
    </row>
    <row r="50" spans="2:16" ht="14.25" customHeight="1">
      <c r="B50" s="153" t="s">
        <v>385</v>
      </c>
      <c r="C50" s="157">
        <v>7</v>
      </c>
      <c r="D50" s="155">
        <v>14</v>
      </c>
      <c r="E50" s="156">
        <f t="shared" si="2"/>
        <v>-0.5</v>
      </c>
      <c r="F50" s="157">
        <v>0</v>
      </c>
      <c r="G50" s="157">
        <v>0</v>
      </c>
      <c r="H50" s="157">
        <v>1</v>
      </c>
      <c r="I50" s="157">
        <v>0</v>
      </c>
      <c r="J50" s="157">
        <v>1</v>
      </c>
      <c r="K50" s="157">
        <v>3</v>
      </c>
      <c r="L50" s="157">
        <v>0</v>
      </c>
      <c r="M50" s="157">
        <v>0</v>
      </c>
      <c r="N50" s="157">
        <v>0</v>
      </c>
      <c r="O50" s="157">
        <v>1</v>
      </c>
      <c r="P50" s="158">
        <v>0</v>
      </c>
    </row>
    <row r="51" spans="2:16" ht="14.25" customHeight="1">
      <c r="B51" s="153" t="s">
        <v>386</v>
      </c>
      <c r="C51" s="157">
        <v>0</v>
      </c>
      <c r="D51" s="155"/>
      <c r="E51" s="156">
        <f t="shared" si="2"/>
        <v>0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8">
        <v>0</v>
      </c>
    </row>
    <row r="52" spans="2:16" ht="14.25" customHeight="1">
      <c r="B52" s="153" t="s">
        <v>387</v>
      </c>
      <c r="C52" s="157">
        <v>22</v>
      </c>
      <c r="D52" s="155">
        <v>20</v>
      </c>
      <c r="E52" s="156">
        <f t="shared" si="2"/>
        <v>0.1</v>
      </c>
      <c r="F52" s="157">
        <v>1</v>
      </c>
      <c r="G52" s="157">
        <v>0</v>
      </c>
      <c r="H52" s="157">
        <v>6</v>
      </c>
      <c r="I52" s="157">
        <v>1</v>
      </c>
      <c r="J52" s="157">
        <v>1</v>
      </c>
      <c r="K52" s="157">
        <v>1</v>
      </c>
      <c r="L52" s="157">
        <v>0</v>
      </c>
      <c r="M52" s="157">
        <v>0</v>
      </c>
      <c r="N52" s="157">
        <v>1</v>
      </c>
      <c r="O52" s="157">
        <v>0</v>
      </c>
      <c r="P52" s="158">
        <v>1</v>
      </c>
    </row>
    <row r="53" spans="2:16" ht="14.25" customHeight="1">
      <c r="B53" s="153" t="s">
        <v>388</v>
      </c>
      <c r="C53" s="157">
        <v>0</v>
      </c>
      <c r="D53" s="155">
        <v>1</v>
      </c>
      <c r="E53" s="156">
        <f t="shared" si="2"/>
        <v>-1</v>
      </c>
      <c r="F53" s="157">
        <v>0</v>
      </c>
      <c r="G53" s="157">
        <v>0</v>
      </c>
      <c r="H53" s="157">
        <v>0</v>
      </c>
      <c r="I53" s="157">
        <v>0</v>
      </c>
      <c r="J53" s="157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58">
        <v>0</v>
      </c>
    </row>
    <row r="54" spans="2:16" ht="14.25" customHeight="1">
      <c r="B54" s="153" t="s">
        <v>389</v>
      </c>
      <c r="C54" s="157">
        <v>0</v>
      </c>
      <c r="D54" s="155"/>
      <c r="E54" s="156">
        <f t="shared" si="2"/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8">
        <v>0</v>
      </c>
    </row>
    <row r="55" spans="2:16" ht="14.25" customHeight="1">
      <c r="B55" s="153" t="s">
        <v>390</v>
      </c>
      <c r="C55" s="157">
        <v>6</v>
      </c>
      <c r="D55" s="155">
        <v>2</v>
      </c>
      <c r="E55" s="156">
        <f t="shared" si="2"/>
        <v>2</v>
      </c>
      <c r="F55" s="157">
        <v>0</v>
      </c>
      <c r="G55" s="157">
        <v>0</v>
      </c>
      <c r="H55" s="157">
        <v>0</v>
      </c>
      <c r="I55" s="157">
        <v>0</v>
      </c>
      <c r="J55" s="157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8">
        <v>0</v>
      </c>
    </row>
    <row r="56" spans="2:16" ht="14.25" customHeight="1">
      <c r="B56" s="153" t="s">
        <v>391</v>
      </c>
      <c r="C56" s="157">
        <v>2</v>
      </c>
      <c r="D56" s="155">
        <v>3</v>
      </c>
      <c r="E56" s="156">
        <f t="shared" si="2"/>
        <v>-0.3333333333333333</v>
      </c>
      <c r="F56" s="157">
        <v>1</v>
      </c>
      <c r="G56" s="157">
        <v>2</v>
      </c>
      <c r="H56" s="157">
        <v>0</v>
      </c>
      <c r="I56" s="157">
        <v>2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58">
        <v>4</v>
      </c>
    </row>
    <row r="57" spans="2:16" ht="14.25" customHeight="1">
      <c r="B57" s="153" t="s">
        <v>392</v>
      </c>
      <c r="C57" s="157">
        <v>0</v>
      </c>
      <c r="D57" s="155">
        <v>2</v>
      </c>
      <c r="E57" s="156">
        <f t="shared" si="2"/>
        <v>-1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8">
        <v>0</v>
      </c>
    </row>
    <row r="58" spans="2:16" ht="14.25" customHeight="1">
      <c r="B58" s="153" t="s">
        <v>393</v>
      </c>
      <c r="C58" s="157">
        <v>1</v>
      </c>
      <c r="D58" s="155">
        <v>4</v>
      </c>
      <c r="E58" s="156">
        <f t="shared" si="2"/>
        <v>-0.75</v>
      </c>
      <c r="F58" s="157">
        <v>0</v>
      </c>
      <c r="G58" s="157">
        <v>0</v>
      </c>
      <c r="H58" s="157">
        <v>2</v>
      </c>
      <c r="I58" s="157">
        <v>1</v>
      </c>
      <c r="J58" s="157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58">
        <v>1</v>
      </c>
    </row>
    <row r="59" spans="2:16" ht="14.25" customHeight="1">
      <c r="B59" s="153" t="s">
        <v>394</v>
      </c>
      <c r="C59" s="157">
        <v>0</v>
      </c>
      <c r="D59" s="155"/>
      <c r="E59" s="156">
        <f t="shared" si="2"/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8">
        <v>0</v>
      </c>
    </row>
    <row r="60" spans="2:16" ht="14.25" customHeight="1">
      <c r="B60" s="159" t="s">
        <v>395</v>
      </c>
      <c r="C60" s="157">
        <v>1</v>
      </c>
      <c r="D60" s="160"/>
      <c r="E60" s="161">
        <f t="shared" si="2"/>
        <v>0</v>
      </c>
      <c r="F60" s="162">
        <v>0</v>
      </c>
      <c r="G60" s="157">
        <v>0</v>
      </c>
      <c r="H60" s="157">
        <v>0</v>
      </c>
      <c r="I60" s="157">
        <v>1</v>
      </c>
      <c r="J60" s="157">
        <v>0</v>
      </c>
      <c r="K60" s="157">
        <v>0</v>
      </c>
      <c r="L60" s="157">
        <v>0</v>
      </c>
      <c r="M60" s="157">
        <v>0</v>
      </c>
      <c r="N60" s="162">
        <v>0</v>
      </c>
      <c r="O60" s="157">
        <v>0</v>
      </c>
      <c r="P60" s="158">
        <v>1</v>
      </c>
    </row>
    <row r="61" spans="2:16" ht="14.25" customHeight="1">
      <c r="B61" s="159" t="s">
        <v>396</v>
      </c>
      <c r="C61" s="157">
        <v>0</v>
      </c>
      <c r="D61" s="160"/>
      <c r="E61" s="161">
        <f t="shared" si="2"/>
        <v>0</v>
      </c>
      <c r="F61" s="162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62">
        <v>0</v>
      </c>
      <c r="O61" s="157">
        <v>0</v>
      </c>
      <c r="P61" s="158">
        <v>0</v>
      </c>
    </row>
    <row r="62" spans="2:16" ht="14.25" customHeight="1">
      <c r="B62" s="159" t="s">
        <v>397</v>
      </c>
      <c r="C62" s="157">
        <v>2</v>
      </c>
      <c r="D62" s="160"/>
      <c r="E62" s="161">
        <f t="shared" si="2"/>
        <v>0</v>
      </c>
      <c r="F62" s="162">
        <v>0</v>
      </c>
      <c r="G62" s="157">
        <v>0</v>
      </c>
      <c r="H62" s="157">
        <v>1</v>
      </c>
      <c r="I62" s="157">
        <v>2</v>
      </c>
      <c r="J62" s="157">
        <v>0</v>
      </c>
      <c r="K62" s="157">
        <v>0</v>
      </c>
      <c r="L62" s="157">
        <v>0</v>
      </c>
      <c r="M62" s="157">
        <v>0</v>
      </c>
      <c r="N62" s="162">
        <v>2</v>
      </c>
      <c r="O62" s="157">
        <v>0</v>
      </c>
      <c r="P62" s="158">
        <v>1</v>
      </c>
    </row>
    <row r="63" spans="2:16" ht="14.25" customHeight="1">
      <c r="B63" s="159" t="s">
        <v>398</v>
      </c>
      <c r="C63" s="157">
        <v>0</v>
      </c>
      <c r="D63" s="160"/>
      <c r="E63" s="161">
        <f t="shared" si="2"/>
        <v>0</v>
      </c>
      <c r="F63" s="162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62">
        <v>0</v>
      </c>
      <c r="O63" s="157">
        <v>0</v>
      </c>
      <c r="P63" s="158">
        <v>0</v>
      </c>
    </row>
    <row r="64" spans="2:16" ht="14.25" customHeight="1">
      <c r="B64" s="159" t="s">
        <v>399</v>
      </c>
      <c r="C64" s="157">
        <v>3</v>
      </c>
      <c r="D64" s="160"/>
      <c r="E64" s="161">
        <f t="shared" si="2"/>
        <v>0</v>
      </c>
      <c r="F64" s="162">
        <v>0</v>
      </c>
      <c r="G64" s="157">
        <v>0</v>
      </c>
      <c r="H64" s="157">
        <v>0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162">
        <v>0</v>
      </c>
      <c r="O64" s="157">
        <v>0</v>
      </c>
      <c r="P64" s="158">
        <v>0</v>
      </c>
    </row>
    <row r="65" spans="2:16" ht="14.25" customHeight="1">
      <c r="B65" s="159" t="s">
        <v>400</v>
      </c>
      <c r="C65" s="157">
        <v>0</v>
      </c>
      <c r="D65" s="160"/>
      <c r="E65" s="161">
        <f t="shared" si="2"/>
        <v>0</v>
      </c>
      <c r="F65" s="162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62">
        <v>0</v>
      </c>
      <c r="O65" s="157">
        <v>0</v>
      </c>
      <c r="P65" s="158">
        <v>0</v>
      </c>
    </row>
    <row r="66" spans="2:16" ht="14.25" customHeight="1">
      <c r="B66" s="159" t="s">
        <v>401</v>
      </c>
      <c r="C66" s="157">
        <v>2</v>
      </c>
      <c r="D66" s="160"/>
      <c r="E66" s="161">
        <f t="shared" si="2"/>
        <v>0</v>
      </c>
      <c r="F66" s="162">
        <v>0</v>
      </c>
      <c r="G66" s="157">
        <v>0</v>
      </c>
      <c r="H66" s="157">
        <v>0</v>
      </c>
      <c r="I66" s="157">
        <v>0</v>
      </c>
      <c r="J66" s="157">
        <v>0</v>
      </c>
      <c r="K66" s="157">
        <v>0</v>
      </c>
      <c r="L66" s="157">
        <v>0</v>
      </c>
      <c r="M66" s="157">
        <v>0</v>
      </c>
      <c r="N66" s="162">
        <v>0</v>
      </c>
      <c r="O66" s="157">
        <v>0</v>
      </c>
      <c r="P66" s="158">
        <v>0</v>
      </c>
    </row>
    <row r="67" spans="2:16" ht="14.25" customHeight="1">
      <c r="B67" s="159" t="s">
        <v>402</v>
      </c>
      <c r="C67" s="157">
        <v>0</v>
      </c>
      <c r="D67" s="160"/>
      <c r="E67" s="161">
        <f t="shared" si="2"/>
        <v>0</v>
      </c>
      <c r="F67" s="162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62">
        <v>0</v>
      </c>
      <c r="O67" s="157">
        <v>0</v>
      </c>
      <c r="P67" s="158">
        <v>0</v>
      </c>
    </row>
    <row r="68" spans="2:16" ht="14.25" customHeight="1">
      <c r="B68" s="159" t="s">
        <v>403</v>
      </c>
      <c r="C68" s="157">
        <v>1</v>
      </c>
      <c r="D68" s="160"/>
      <c r="E68" s="161">
        <f t="shared" si="2"/>
        <v>0</v>
      </c>
      <c r="F68" s="162">
        <v>0</v>
      </c>
      <c r="G68" s="157">
        <v>0</v>
      </c>
      <c r="H68" s="157">
        <v>0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62">
        <v>0</v>
      </c>
      <c r="O68" s="157">
        <v>0</v>
      </c>
      <c r="P68" s="158">
        <v>0</v>
      </c>
    </row>
    <row r="69" spans="2:16" ht="14.25" customHeight="1">
      <c r="B69" s="159" t="s">
        <v>404</v>
      </c>
      <c r="C69" s="157">
        <v>0</v>
      </c>
      <c r="D69" s="160"/>
      <c r="E69" s="161">
        <f t="shared" si="2"/>
        <v>0</v>
      </c>
      <c r="F69" s="162"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7">
        <v>0</v>
      </c>
      <c r="N69" s="162">
        <v>0</v>
      </c>
      <c r="O69" s="157">
        <v>0</v>
      </c>
      <c r="P69" s="158">
        <v>0</v>
      </c>
    </row>
    <row r="70" spans="2:16" ht="14.25" customHeight="1">
      <c r="B70" s="159" t="s">
        <v>405</v>
      </c>
      <c r="C70" s="157">
        <v>0</v>
      </c>
      <c r="D70" s="160"/>
      <c r="E70" s="161">
        <f t="shared" si="2"/>
        <v>0</v>
      </c>
      <c r="F70" s="162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62">
        <v>0</v>
      </c>
      <c r="O70" s="157">
        <v>0</v>
      </c>
      <c r="P70" s="158">
        <v>0</v>
      </c>
    </row>
    <row r="71" spans="1:16" s="152" customFormat="1" ht="18" customHeight="1">
      <c r="A71" s="142"/>
      <c r="B71" s="163" t="s">
        <v>406</v>
      </c>
      <c r="C71" s="164">
        <v>1</v>
      </c>
      <c r="D71" s="164">
        <v>0</v>
      </c>
      <c r="E71" s="165">
        <f t="shared" si="2"/>
        <v>0</v>
      </c>
      <c r="F71" s="164">
        <v>0</v>
      </c>
      <c r="G71" s="164">
        <v>0</v>
      </c>
      <c r="H71" s="164">
        <v>0</v>
      </c>
      <c r="I71" s="164">
        <v>0</v>
      </c>
      <c r="J71" s="164">
        <v>0</v>
      </c>
      <c r="K71" s="164">
        <v>0</v>
      </c>
      <c r="L71" s="164">
        <v>0</v>
      </c>
      <c r="M71" s="164">
        <v>0</v>
      </c>
      <c r="N71" s="164">
        <v>0</v>
      </c>
      <c r="O71" s="164">
        <v>0</v>
      </c>
      <c r="P71" s="166">
        <v>0</v>
      </c>
    </row>
    <row r="72" spans="2:16" ht="14.25" customHeight="1">
      <c r="B72" s="159" t="s">
        <v>407</v>
      </c>
      <c r="C72" s="157">
        <v>1</v>
      </c>
      <c r="D72" s="160"/>
      <c r="E72" s="161">
        <f t="shared" si="2"/>
        <v>0</v>
      </c>
      <c r="F72" s="162">
        <v>0</v>
      </c>
      <c r="G72" s="157">
        <v>0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62">
        <v>0</v>
      </c>
      <c r="O72" s="157">
        <v>0</v>
      </c>
      <c r="P72" s="158">
        <v>0</v>
      </c>
    </row>
    <row r="73" spans="1:16" s="152" customFormat="1" ht="18" customHeight="1">
      <c r="A73" s="142"/>
      <c r="B73" s="163" t="s">
        <v>408</v>
      </c>
      <c r="C73" s="164">
        <v>33</v>
      </c>
      <c r="D73" s="164">
        <v>14</v>
      </c>
      <c r="E73" s="165">
        <f t="shared" si="2"/>
        <v>1.3571428571428572</v>
      </c>
      <c r="F73" s="164">
        <v>0</v>
      </c>
      <c r="G73" s="164">
        <v>0</v>
      </c>
      <c r="H73" s="164">
        <v>4</v>
      </c>
      <c r="I73" s="164">
        <v>3</v>
      </c>
      <c r="J73" s="164">
        <v>0</v>
      </c>
      <c r="K73" s="164">
        <v>0</v>
      </c>
      <c r="L73" s="164">
        <v>0</v>
      </c>
      <c r="M73" s="164">
        <v>0</v>
      </c>
      <c r="N73" s="164">
        <v>1</v>
      </c>
      <c r="O73" s="164">
        <v>0</v>
      </c>
      <c r="P73" s="164">
        <v>0</v>
      </c>
    </row>
    <row r="74" spans="2:16" ht="14.25" customHeight="1">
      <c r="B74" s="153" t="s">
        <v>409</v>
      </c>
      <c r="C74" s="157">
        <v>9</v>
      </c>
      <c r="D74" s="155">
        <v>1</v>
      </c>
      <c r="E74" s="156">
        <f t="shared" si="2"/>
        <v>8</v>
      </c>
      <c r="F74" s="157">
        <v>0</v>
      </c>
      <c r="G74" s="157">
        <v>0</v>
      </c>
      <c r="H74" s="157">
        <v>0</v>
      </c>
      <c r="I74" s="157">
        <v>0</v>
      </c>
      <c r="J74" s="157">
        <v>0</v>
      </c>
      <c r="K74" s="157">
        <v>0</v>
      </c>
      <c r="L74" s="157">
        <v>0</v>
      </c>
      <c r="M74" s="157">
        <v>0</v>
      </c>
      <c r="N74" s="157">
        <v>1</v>
      </c>
      <c r="O74" s="157">
        <v>0</v>
      </c>
      <c r="P74" s="158">
        <v>0</v>
      </c>
    </row>
    <row r="75" spans="2:16" ht="14.25" customHeight="1">
      <c r="B75" s="153" t="s">
        <v>410</v>
      </c>
      <c r="C75" s="157">
        <v>1</v>
      </c>
      <c r="D75" s="155">
        <v>1</v>
      </c>
      <c r="E75" s="156">
        <f aca="true" t="shared" si="3" ref="E75:E138">IF(IF(D75="S/D",0,D75)&lt;&gt;0,(C75-D75)/D75,0)</f>
        <v>0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57">
        <v>0</v>
      </c>
      <c r="P75" s="158">
        <v>0</v>
      </c>
    </row>
    <row r="76" spans="2:16" ht="14.25" customHeight="1">
      <c r="B76" s="153" t="s">
        <v>411</v>
      </c>
      <c r="C76" s="157">
        <v>12</v>
      </c>
      <c r="D76" s="155">
        <v>3</v>
      </c>
      <c r="E76" s="156">
        <f t="shared" si="3"/>
        <v>3</v>
      </c>
      <c r="F76" s="157">
        <v>0</v>
      </c>
      <c r="G76" s="157">
        <v>0</v>
      </c>
      <c r="H76" s="157">
        <v>2</v>
      </c>
      <c r="I76" s="157">
        <v>0</v>
      </c>
      <c r="J76" s="157">
        <v>0</v>
      </c>
      <c r="K76" s="157">
        <v>0</v>
      </c>
      <c r="L76" s="157">
        <v>0</v>
      </c>
      <c r="M76" s="157">
        <v>0</v>
      </c>
      <c r="N76" s="157">
        <v>0</v>
      </c>
      <c r="O76" s="157">
        <v>0</v>
      </c>
      <c r="P76" s="158">
        <v>0</v>
      </c>
    </row>
    <row r="77" spans="2:16" ht="14.25" customHeight="1">
      <c r="B77" s="159" t="s">
        <v>412</v>
      </c>
      <c r="C77" s="157">
        <v>5</v>
      </c>
      <c r="D77" s="160">
        <v>2</v>
      </c>
      <c r="E77" s="161">
        <f t="shared" si="3"/>
        <v>1.5</v>
      </c>
      <c r="F77" s="162">
        <v>0</v>
      </c>
      <c r="G77" s="157">
        <v>0</v>
      </c>
      <c r="H77" s="157">
        <v>2</v>
      </c>
      <c r="I77" s="157">
        <v>1</v>
      </c>
      <c r="J77" s="157">
        <v>0</v>
      </c>
      <c r="K77" s="157">
        <v>0</v>
      </c>
      <c r="L77" s="157">
        <v>0</v>
      </c>
      <c r="M77" s="157">
        <v>0</v>
      </c>
      <c r="N77" s="162">
        <v>0</v>
      </c>
      <c r="O77" s="157">
        <v>0</v>
      </c>
      <c r="P77" s="158">
        <v>0</v>
      </c>
    </row>
    <row r="78" spans="2:16" ht="14.25" customHeight="1">
      <c r="B78" s="159" t="s">
        <v>413</v>
      </c>
      <c r="C78" s="157">
        <v>6</v>
      </c>
      <c r="D78" s="160">
        <v>7</v>
      </c>
      <c r="E78" s="161">
        <f t="shared" si="3"/>
        <v>-0.14285714285714285</v>
      </c>
      <c r="F78" s="162">
        <v>0</v>
      </c>
      <c r="G78" s="157">
        <v>0</v>
      </c>
      <c r="H78" s="157">
        <v>0</v>
      </c>
      <c r="I78" s="157">
        <v>2</v>
      </c>
      <c r="J78" s="157">
        <v>0</v>
      </c>
      <c r="K78" s="157">
        <v>0</v>
      </c>
      <c r="L78" s="157">
        <v>0</v>
      </c>
      <c r="M78" s="157">
        <v>0</v>
      </c>
      <c r="N78" s="162">
        <v>0</v>
      </c>
      <c r="O78" s="157">
        <v>0</v>
      </c>
      <c r="P78" s="158">
        <v>0</v>
      </c>
    </row>
    <row r="79" spans="2:16" ht="14.25" customHeight="1">
      <c r="B79" s="159" t="s">
        <v>414</v>
      </c>
      <c r="C79" s="157">
        <v>0</v>
      </c>
      <c r="D79" s="160"/>
      <c r="E79" s="161">
        <f t="shared" si="3"/>
        <v>0</v>
      </c>
      <c r="F79" s="162">
        <v>0</v>
      </c>
      <c r="G79" s="157">
        <v>0</v>
      </c>
      <c r="H79" s="157">
        <v>0</v>
      </c>
      <c r="I79" s="157">
        <v>0</v>
      </c>
      <c r="J79" s="157">
        <v>0</v>
      </c>
      <c r="K79" s="157">
        <v>0</v>
      </c>
      <c r="L79" s="157">
        <v>0</v>
      </c>
      <c r="M79" s="157">
        <v>0</v>
      </c>
      <c r="N79" s="162">
        <v>0</v>
      </c>
      <c r="O79" s="157">
        <v>0</v>
      </c>
      <c r="P79" s="158">
        <v>0</v>
      </c>
    </row>
    <row r="80" spans="1:16" s="152" customFormat="1" ht="18" customHeight="1">
      <c r="A80" s="142"/>
      <c r="B80" s="163" t="s">
        <v>415</v>
      </c>
      <c r="C80" s="164">
        <v>54</v>
      </c>
      <c r="D80" s="164">
        <v>31</v>
      </c>
      <c r="E80" s="165">
        <f t="shared" si="3"/>
        <v>0.7419354838709677</v>
      </c>
      <c r="F80" s="164">
        <v>0</v>
      </c>
      <c r="G80" s="164">
        <v>0</v>
      </c>
      <c r="H80" s="164">
        <v>2</v>
      </c>
      <c r="I80" s="164">
        <v>0</v>
      </c>
      <c r="J80" s="164">
        <v>0</v>
      </c>
      <c r="K80" s="164">
        <v>0</v>
      </c>
      <c r="L80" s="164">
        <v>0</v>
      </c>
      <c r="M80" s="164">
        <v>0</v>
      </c>
      <c r="N80" s="164">
        <v>4</v>
      </c>
      <c r="O80" s="164">
        <v>0</v>
      </c>
      <c r="P80" s="166">
        <v>2</v>
      </c>
    </row>
    <row r="81" spans="2:16" ht="14.25" customHeight="1">
      <c r="B81" s="153" t="s">
        <v>416</v>
      </c>
      <c r="C81" s="157">
        <v>12</v>
      </c>
      <c r="D81" s="155">
        <v>8</v>
      </c>
      <c r="E81" s="156">
        <f t="shared" si="3"/>
        <v>0.5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57">
        <v>0</v>
      </c>
      <c r="N81" s="157">
        <v>2</v>
      </c>
      <c r="O81" s="157">
        <v>0</v>
      </c>
      <c r="P81" s="158">
        <v>1</v>
      </c>
    </row>
    <row r="82" spans="2:16" ht="14.25" customHeight="1">
      <c r="B82" s="159" t="s">
        <v>417</v>
      </c>
      <c r="C82" s="157">
        <v>42</v>
      </c>
      <c r="D82" s="160">
        <v>23</v>
      </c>
      <c r="E82" s="161">
        <f t="shared" si="3"/>
        <v>0.8260869565217391</v>
      </c>
      <c r="F82" s="162">
        <v>0</v>
      </c>
      <c r="G82" s="157">
        <v>0</v>
      </c>
      <c r="H82" s="157">
        <v>2</v>
      </c>
      <c r="I82" s="157">
        <v>0</v>
      </c>
      <c r="J82" s="157">
        <v>0</v>
      </c>
      <c r="K82" s="157">
        <v>0</v>
      </c>
      <c r="L82" s="157">
        <v>0</v>
      </c>
      <c r="M82" s="157">
        <v>0</v>
      </c>
      <c r="N82" s="162">
        <v>2</v>
      </c>
      <c r="O82" s="157">
        <v>0</v>
      </c>
      <c r="P82" s="158">
        <v>1</v>
      </c>
    </row>
    <row r="83" spans="1:16" s="152" customFormat="1" ht="18" customHeight="1">
      <c r="A83" s="142"/>
      <c r="B83" s="163" t="s">
        <v>418</v>
      </c>
      <c r="C83" s="164">
        <v>121</v>
      </c>
      <c r="D83" s="164">
        <v>89</v>
      </c>
      <c r="E83" s="165">
        <f t="shared" si="3"/>
        <v>0.3595505617977528</v>
      </c>
      <c r="F83" s="164">
        <v>0</v>
      </c>
      <c r="G83" s="164">
        <v>0</v>
      </c>
      <c r="H83" s="164">
        <v>31</v>
      </c>
      <c r="I83" s="164">
        <v>34</v>
      </c>
      <c r="J83" s="164">
        <v>0</v>
      </c>
      <c r="K83" s="164">
        <v>0</v>
      </c>
      <c r="L83" s="164">
        <v>0</v>
      </c>
      <c r="M83" s="164">
        <v>0</v>
      </c>
      <c r="N83" s="164">
        <v>7</v>
      </c>
      <c r="O83" s="164">
        <v>0</v>
      </c>
      <c r="P83" s="164">
        <v>15</v>
      </c>
    </row>
    <row r="84" spans="2:16" ht="14.25" customHeight="1">
      <c r="B84" s="153" t="s">
        <v>419</v>
      </c>
      <c r="C84" s="157">
        <v>0</v>
      </c>
      <c r="D84" s="155"/>
      <c r="E84" s="156">
        <f t="shared" si="3"/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7">
        <v>0</v>
      </c>
      <c r="N84" s="157">
        <v>0</v>
      </c>
      <c r="O84" s="157">
        <v>0</v>
      </c>
      <c r="P84" s="158">
        <v>0</v>
      </c>
    </row>
    <row r="85" spans="2:16" ht="14.25" customHeight="1">
      <c r="B85" s="153" t="s">
        <v>420</v>
      </c>
      <c r="C85" s="157">
        <v>0</v>
      </c>
      <c r="D85" s="155"/>
      <c r="E85" s="156">
        <f t="shared" si="3"/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8">
        <v>0</v>
      </c>
    </row>
    <row r="86" spans="2:16" ht="14.25" customHeight="1">
      <c r="B86" s="153" t="s">
        <v>421</v>
      </c>
      <c r="C86" s="157">
        <v>0</v>
      </c>
      <c r="D86" s="155"/>
      <c r="E86" s="156">
        <f t="shared" si="3"/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1</v>
      </c>
      <c r="O86" s="157">
        <v>0</v>
      </c>
      <c r="P86" s="158">
        <v>0</v>
      </c>
    </row>
    <row r="87" spans="2:16" ht="14.25" customHeight="1">
      <c r="B87" s="153" t="s">
        <v>422</v>
      </c>
      <c r="C87" s="157">
        <v>32</v>
      </c>
      <c r="D87" s="155">
        <v>14</v>
      </c>
      <c r="E87" s="156">
        <f t="shared" si="3"/>
        <v>1.2857142857142858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57">
        <v>0</v>
      </c>
      <c r="L87" s="157">
        <v>0</v>
      </c>
      <c r="M87" s="157">
        <v>0</v>
      </c>
      <c r="N87" s="157">
        <v>0</v>
      </c>
      <c r="O87" s="157">
        <v>0</v>
      </c>
      <c r="P87" s="158">
        <v>0</v>
      </c>
    </row>
    <row r="88" spans="2:16" ht="14.25" customHeight="1">
      <c r="B88" s="153" t="s">
        <v>423</v>
      </c>
      <c r="C88" s="157">
        <v>0</v>
      </c>
      <c r="D88" s="155"/>
      <c r="E88" s="156">
        <f t="shared" si="3"/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57">
        <v>0</v>
      </c>
      <c r="L88" s="157">
        <v>0</v>
      </c>
      <c r="M88" s="157">
        <v>0</v>
      </c>
      <c r="N88" s="157">
        <v>0</v>
      </c>
      <c r="O88" s="157">
        <v>0</v>
      </c>
      <c r="P88" s="158">
        <v>0</v>
      </c>
    </row>
    <row r="89" spans="2:16" ht="14.25" customHeight="1">
      <c r="B89" s="153" t="s">
        <v>424</v>
      </c>
      <c r="C89" s="157">
        <v>0</v>
      </c>
      <c r="D89" s="155"/>
      <c r="E89" s="156">
        <f t="shared" si="3"/>
        <v>0</v>
      </c>
      <c r="F89" s="157">
        <v>0</v>
      </c>
      <c r="G89" s="157">
        <v>0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8">
        <v>0</v>
      </c>
    </row>
    <row r="90" spans="2:16" ht="14.25" customHeight="1">
      <c r="B90" s="153" t="s">
        <v>425</v>
      </c>
      <c r="C90" s="157">
        <v>18</v>
      </c>
      <c r="D90" s="155">
        <v>12</v>
      </c>
      <c r="E90" s="156">
        <f t="shared" si="3"/>
        <v>0.5</v>
      </c>
      <c r="F90" s="157">
        <v>0</v>
      </c>
      <c r="G90" s="157">
        <v>0</v>
      </c>
      <c r="H90" s="157">
        <v>7</v>
      </c>
      <c r="I90" s="157">
        <v>29</v>
      </c>
      <c r="J90" s="157">
        <v>0</v>
      </c>
      <c r="K90" s="157">
        <v>0</v>
      </c>
      <c r="L90" s="157">
        <v>0</v>
      </c>
      <c r="M90" s="157">
        <v>0</v>
      </c>
      <c r="N90" s="157">
        <v>6</v>
      </c>
      <c r="O90" s="157">
        <v>0</v>
      </c>
      <c r="P90" s="158">
        <v>12</v>
      </c>
    </row>
    <row r="91" spans="2:16" ht="14.25" customHeight="1">
      <c r="B91" s="153" t="s">
        <v>426</v>
      </c>
      <c r="C91" s="157">
        <v>3</v>
      </c>
      <c r="D91" s="155">
        <v>4</v>
      </c>
      <c r="E91" s="156">
        <f t="shared" si="3"/>
        <v>-0.25</v>
      </c>
      <c r="F91" s="157">
        <v>0</v>
      </c>
      <c r="G91" s="157">
        <v>0</v>
      </c>
      <c r="H91" s="157">
        <v>1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8">
        <v>0</v>
      </c>
    </row>
    <row r="92" spans="2:16" ht="14.25" customHeight="1">
      <c r="B92" s="153" t="s">
        <v>427</v>
      </c>
      <c r="C92" s="157">
        <v>67</v>
      </c>
      <c r="D92" s="155">
        <v>58</v>
      </c>
      <c r="E92" s="156">
        <f t="shared" si="3"/>
        <v>0.15517241379310345</v>
      </c>
      <c r="F92" s="157">
        <v>0</v>
      </c>
      <c r="G92" s="157">
        <v>0</v>
      </c>
      <c r="H92" s="157">
        <v>23</v>
      </c>
      <c r="I92" s="157">
        <v>5</v>
      </c>
      <c r="J92" s="157">
        <v>0</v>
      </c>
      <c r="K92" s="157">
        <v>0</v>
      </c>
      <c r="L92" s="157">
        <v>0</v>
      </c>
      <c r="M92" s="157">
        <v>0</v>
      </c>
      <c r="N92" s="157">
        <v>0</v>
      </c>
      <c r="O92" s="157">
        <v>0</v>
      </c>
      <c r="P92" s="158">
        <v>3</v>
      </c>
    </row>
    <row r="93" spans="2:16" ht="14.25" customHeight="1">
      <c r="B93" s="159" t="s">
        <v>428</v>
      </c>
      <c r="C93" s="157">
        <v>0</v>
      </c>
      <c r="D93" s="160">
        <v>1</v>
      </c>
      <c r="E93" s="161">
        <f t="shared" si="3"/>
        <v>-1</v>
      </c>
      <c r="F93" s="162">
        <v>0</v>
      </c>
      <c r="G93" s="157">
        <v>0</v>
      </c>
      <c r="H93" s="157">
        <v>0</v>
      </c>
      <c r="I93" s="157">
        <v>0</v>
      </c>
      <c r="J93" s="157">
        <v>0</v>
      </c>
      <c r="K93" s="157">
        <v>0</v>
      </c>
      <c r="L93" s="157">
        <v>0</v>
      </c>
      <c r="M93" s="157">
        <v>0</v>
      </c>
      <c r="N93" s="162">
        <v>0</v>
      </c>
      <c r="O93" s="157">
        <v>0</v>
      </c>
      <c r="P93" s="158">
        <v>0</v>
      </c>
    </row>
    <row r="94" spans="2:16" ht="14.25" customHeight="1">
      <c r="B94" s="159" t="s">
        <v>429</v>
      </c>
      <c r="C94" s="157">
        <v>1</v>
      </c>
      <c r="D94" s="160"/>
      <c r="E94" s="161">
        <f t="shared" si="3"/>
        <v>0</v>
      </c>
      <c r="F94" s="162">
        <v>0</v>
      </c>
      <c r="G94" s="157">
        <v>0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57">
        <v>0</v>
      </c>
      <c r="N94" s="162">
        <v>0</v>
      </c>
      <c r="O94" s="157">
        <v>0</v>
      </c>
      <c r="P94" s="158">
        <v>0</v>
      </c>
    </row>
    <row r="95" spans="1:16" s="152" customFormat="1" ht="18" customHeight="1">
      <c r="A95" s="142"/>
      <c r="B95" s="163" t="s">
        <v>430</v>
      </c>
      <c r="C95" s="164">
        <v>5723</v>
      </c>
      <c r="D95" s="164">
        <v>6017</v>
      </c>
      <c r="E95" s="165">
        <f t="shared" si="3"/>
        <v>-0.04886155891640352</v>
      </c>
      <c r="F95" s="164">
        <v>4</v>
      </c>
      <c r="G95" s="164">
        <v>6</v>
      </c>
      <c r="H95" s="164">
        <v>304</v>
      </c>
      <c r="I95" s="164">
        <v>233</v>
      </c>
      <c r="J95" s="164">
        <v>0</v>
      </c>
      <c r="K95" s="164">
        <v>1</v>
      </c>
      <c r="L95" s="164">
        <v>0</v>
      </c>
      <c r="M95" s="164">
        <v>0</v>
      </c>
      <c r="N95" s="164">
        <v>4</v>
      </c>
      <c r="O95" s="164">
        <v>8</v>
      </c>
      <c r="P95" s="166">
        <v>130</v>
      </c>
    </row>
    <row r="96" spans="2:16" ht="14.25" customHeight="1">
      <c r="B96" s="153" t="s">
        <v>431</v>
      </c>
      <c r="C96" s="157">
        <v>1802</v>
      </c>
      <c r="D96" s="155">
        <v>1984</v>
      </c>
      <c r="E96" s="156">
        <f t="shared" si="3"/>
        <v>-0.09173387096774194</v>
      </c>
      <c r="F96" s="157">
        <v>1</v>
      </c>
      <c r="G96" s="157">
        <v>0</v>
      </c>
      <c r="H96" s="157">
        <v>47</v>
      </c>
      <c r="I96" s="157">
        <v>29</v>
      </c>
      <c r="J96" s="157">
        <v>0</v>
      </c>
      <c r="K96" s="157">
        <v>0</v>
      </c>
      <c r="L96" s="157">
        <v>0</v>
      </c>
      <c r="M96" s="157">
        <v>0</v>
      </c>
      <c r="N96" s="157">
        <v>0</v>
      </c>
      <c r="O96" s="157">
        <v>0</v>
      </c>
      <c r="P96" s="158">
        <v>16</v>
      </c>
    </row>
    <row r="97" spans="2:16" ht="14.25" customHeight="1">
      <c r="B97" s="153" t="s">
        <v>432</v>
      </c>
      <c r="C97" s="157">
        <v>1577</v>
      </c>
      <c r="D97" s="155">
        <v>1718</v>
      </c>
      <c r="E97" s="156">
        <f t="shared" si="3"/>
        <v>-0.08207217694994179</v>
      </c>
      <c r="F97" s="157">
        <v>1</v>
      </c>
      <c r="G97" s="157">
        <v>6</v>
      </c>
      <c r="H97" s="157">
        <v>105</v>
      </c>
      <c r="I97" s="157">
        <v>69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1</v>
      </c>
      <c r="P97" s="158">
        <v>53</v>
      </c>
    </row>
    <row r="98" spans="2:16" ht="14.25" customHeight="1">
      <c r="B98" s="153" t="s">
        <v>433</v>
      </c>
      <c r="C98" s="157">
        <v>140</v>
      </c>
      <c r="D98" s="167">
        <v>210</v>
      </c>
      <c r="E98" s="168">
        <f t="shared" si="3"/>
        <v>-0.3333333333333333</v>
      </c>
      <c r="F98" s="157">
        <v>0</v>
      </c>
      <c r="G98" s="157">
        <v>0</v>
      </c>
      <c r="H98" s="157">
        <v>7</v>
      </c>
      <c r="I98" s="157">
        <v>8</v>
      </c>
      <c r="J98" s="157">
        <v>0</v>
      </c>
      <c r="K98" s="157">
        <v>0</v>
      </c>
      <c r="L98" s="157">
        <v>0</v>
      </c>
      <c r="M98" s="157">
        <v>0</v>
      </c>
      <c r="N98" s="157">
        <v>0</v>
      </c>
      <c r="O98" s="157">
        <v>0</v>
      </c>
      <c r="P98" s="158">
        <v>3</v>
      </c>
    </row>
    <row r="99" spans="2:16" ht="14.25" customHeight="1">
      <c r="B99" s="153" t="s">
        <v>434</v>
      </c>
      <c r="C99" s="157">
        <v>127</v>
      </c>
      <c r="D99" s="155">
        <v>205</v>
      </c>
      <c r="E99" s="156">
        <f t="shared" si="3"/>
        <v>-0.3804878048780488</v>
      </c>
      <c r="F99" s="157">
        <v>0</v>
      </c>
      <c r="G99" s="157">
        <v>0</v>
      </c>
      <c r="H99" s="157">
        <v>13</v>
      </c>
      <c r="I99" s="157">
        <v>17</v>
      </c>
      <c r="J99" s="157">
        <v>0</v>
      </c>
      <c r="K99" s="157">
        <v>0</v>
      </c>
      <c r="L99" s="157">
        <v>0</v>
      </c>
      <c r="M99" s="157">
        <v>0</v>
      </c>
      <c r="N99" s="157">
        <v>0</v>
      </c>
      <c r="O99" s="157">
        <v>7</v>
      </c>
      <c r="P99" s="158">
        <v>12</v>
      </c>
    </row>
    <row r="100" spans="2:16" ht="14.25" customHeight="1">
      <c r="B100" s="153" t="s">
        <v>435</v>
      </c>
      <c r="C100" s="157">
        <v>0</v>
      </c>
      <c r="D100" s="155">
        <v>2</v>
      </c>
      <c r="E100" s="156">
        <f t="shared" si="3"/>
        <v>-1</v>
      </c>
      <c r="F100" s="157">
        <v>0</v>
      </c>
      <c r="G100" s="157">
        <v>0</v>
      </c>
      <c r="H100" s="157">
        <v>0</v>
      </c>
      <c r="I100" s="157">
        <v>0</v>
      </c>
      <c r="J100" s="157">
        <v>0</v>
      </c>
      <c r="K100" s="157">
        <v>0</v>
      </c>
      <c r="L100" s="157">
        <v>0</v>
      </c>
      <c r="M100" s="157">
        <v>0</v>
      </c>
      <c r="N100" s="157">
        <v>0</v>
      </c>
      <c r="O100" s="157">
        <v>0</v>
      </c>
      <c r="P100" s="158">
        <v>0</v>
      </c>
    </row>
    <row r="101" spans="2:16" ht="14.25" customHeight="1">
      <c r="B101" s="153" t="s">
        <v>436</v>
      </c>
      <c r="C101" s="157">
        <v>41</v>
      </c>
      <c r="D101" s="155">
        <v>45</v>
      </c>
      <c r="E101" s="156">
        <f t="shared" si="3"/>
        <v>-0.08888888888888889</v>
      </c>
      <c r="F101" s="157">
        <v>1</v>
      </c>
      <c r="G101" s="157">
        <v>0</v>
      </c>
      <c r="H101" s="157">
        <v>3</v>
      </c>
      <c r="I101" s="157">
        <v>3</v>
      </c>
      <c r="J101" s="157">
        <v>0</v>
      </c>
      <c r="K101" s="157">
        <v>0</v>
      </c>
      <c r="L101" s="157">
        <v>0</v>
      </c>
      <c r="M101" s="157">
        <v>0</v>
      </c>
      <c r="N101" s="157">
        <v>0</v>
      </c>
      <c r="O101" s="157">
        <v>0</v>
      </c>
      <c r="P101" s="158">
        <v>3</v>
      </c>
    </row>
    <row r="102" spans="2:16" ht="14.25" customHeight="1">
      <c r="B102" s="153" t="s">
        <v>437</v>
      </c>
      <c r="C102" s="157">
        <v>82</v>
      </c>
      <c r="D102" s="155">
        <v>90</v>
      </c>
      <c r="E102" s="156">
        <f t="shared" si="3"/>
        <v>-0.08888888888888889</v>
      </c>
      <c r="F102" s="157">
        <v>0</v>
      </c>
      <c r="G102" s="157">
        <v>0</v>
      </c>
      <c r="H102" s="157">
        <v>14</v>
      </c>
      <c r="I102" s="157">
        <v>11</v>
      </c>
      <c r="J102" s="157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58">
        <v>3</v>
      </c>
    </row>
    <row r="103" spans="2:16" ht="14.25" customHeight="1">
      <c r="B103" s="153" t="s">
        <v>438</v>
      </c>
      <c r="C103" s="157">
        <v>634</v>
      </c>
      <c r="D103" s="155">
        <v>613</v>
      </c>
      <c r="E103" s="156">
        <f t="shared" si="3"/>
        <v>0.03425774877650897</v>
      </c>
      <c r="F103" s="157">
        <v>0</v>
      </c>
      <c r="G103" s="157">
        <v>0</v>
      </c>
      <c r="H103" s="157">
        <v>53</v>
      </c>
      <c r="I103" s="157">
        <v>26</v>
      </c>
      <c r="J103" s="157">
        <v>0</v>
      </c>
      <c r="K103" s="157">
        <v>1</v>
      </c>
      <c r="L103" s="157">
        <v>0</v>
      </c>
      <c r="M103" s="157">
        <v>0</v>
      </c>
      <c r="N103" s="157">
        <v>1</v>
      </c>
      <c r="O103" s="157">
        <v>0</v>
      </c>
      <c r="P103" s="158">
        <v>17</v>
      </c>
    </row>
    <row r="104" spans="2:16" ht="14.25" customHeight="1">
      <c r="B104" s="153" t="s">
        <v>439</v>
      </c>
      <c r="C104" s="157">
        <v>59</v>
      </c>
      <c r="D104" s="155">
        <v>76</v>
      </c>
      <c r="E104" s="156">
        <f t="shared" si="3"/>
        <v>-0.2236842105263158</v>
      </c>
      <c r="F104" s="157">
        <v>0</v>
      </c>
      <c r="G104" s="157">
        <v>0</v>
      </c>
      <c r="H104" s="157">
        <v>23</v>
      </c>
      <c r="I104" s="157">
        <v>21</v>
      </c>
      <c r="J104" s="157">
        <v>0</v>
      </c>
      <c r="K104" s="157">
        <v>0</v>
      </c>
      <c r="L104" s="157">
        <v>0</v>
      </c>
      <c r="M104" s="157">
        <v>0</v>
      </c>
      <c r="N104" s="157">
        <v>1</v>
      </c>
      <c r="O104" s="157">
        <v>0</v>
      </c>
      <c r="P104" s="158">
        <v>2</v>
      </c>
    </row>
    <row r="105" spans="2:16" ht="14.25" customHeight="1">
      <c r="B105" s="153" t="s">
        <v>440</v>
      </c>
      <c r="C105" s="157">
        <v>0</v>
      </c>
      <c r="D105" s="155">
        <v>8</v>
      </c>
      <c r="E105" s="156">
        <f t="shared" si="3"/>
        <v>-1</v>
      </c>
      <c r="F105" s="157">
        <v>0</v>
      </c>
      <c r="G105" s="157">
        <v>0</v>
      </c>
      <c r="H105" s="157">
        <v>4</v>
      </c>
      <c r="I105" s="157">
        <v>4</v>
      </c>
      <c r="J105" s="157">
        <v>0</v>
      </c>
      <c r="K105" s="157">
        <v>0</v>
      </c>
      <c r="L105" s="157">
        <v>0</v>
      </c>
      <c r="M105" s="157">
        <v>0</v>
      </c>
      <c r="N105" s="157">
        <v>1</v>
      </c>
      <c r="O105" s="157">
        <v>0</v>
      </c>
      <c r="P105" s="158">
        <v>0</v>
      </c>
    </row>
    <row r="106" spans="2:16" ht="14.25" customHeight="1">
      <c r="B106" s="153" t="s">
        <v>441</v>
      </c>
      <c r="C106" s="157">
        <v>3</v>
      </c>
      <c r="D106" s="155">
        <v>18</v>
      </c>
      <c r="E106" s="156">
        <f t="shared" si="3"/>
        <v>-0.8333333333333334</v>
      </c>
      <c r="F106" s="157">
        <v>0</v>
      </c>
      <c r="G106" s="157">
        <v>0</v>
      </c>
      <c r="H106" s="157">
        <v>5</v>
      </c>
      <c r="I106" s="157">
        <v>3</v>
      </c>
      <c r="J106" s="157">
        <v>0</v>
      </c>
      <c r="K106" s="157">
        <v>0</v>
      </c>
      <c r="L106" s="157">
        <v>0</v>
      </c>
      <c r="M106" s="157">
        <v>0</v>
      </c>
      <c r="N106" s="157">
        <v>0</v>
      </c>
      <c r="O106" s="157">
        <v>0</v>
      </c>
      <c r="P106" s="158">
        <v>2</v>
      </c>
    </row>
    <row r="107" spans="2:16" ht="14.25" customHeight="1">
      <c r="B107" s="153" t="s">
        <v>442</v>
      </c>
      <c r="C107" s="157">
        <v>1</v>
      </c>
      <c r="D107" s="155"/>
      <c r="E107" s="156">
        <f t="shared" si="3"/>
        <v>0</v>
      </c>
      <c r="F107" s="157">
        <v>0</v>
      </c>
      <c r="G107" s="157">
        <v>0</v>
      </c>
      <c r="H107" s="157">
        <v>0</v>
      </c>
      <c r="I107" s="157">
        <v>1</v>
      </c>
      <c r="J107" s="157">
        <v>0</v>
      </c>
      <c r="K107" s="157">
        <v>0</v>
      </c>
      <c r="L107" s="157">
        <v>0</v>
      </c>
      <c r="M107" s="157">
        <v>0</v>
      </c>
      <c r="N107" s="157">
        <v>0</v>
      </c>
      <c r="O107" s="157">
        <v>0</v>
      </c>
      <c r="P107" s="158">
        <v>3</v>
      </c>
    </row>
    <row r="108" spans="2:16" ht="14.25" customHeight="1">
      <c r="B108" s="153" t="s">
        <v>443</v>
      </c>
      <c r="C108" s="157">
        <v>1</v>
      </c>
      <c r="D108" s="155"/>
      <c r="E108" s="156">
        <f t="shared" si="3"/>
        <v>0</v>
      </c>
      <c r="F108" s="157">
        <v>0</v>
      </c>
      <c r="G108" s="157">
        <v>0</v>
      </c>
      <c r="H108" s="157">
        <v>0</v>
      </c>
      <c r="I108" s="157">
        <v>0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8">
        <v>0</v>
      </c>
    </row>
    <row r="109" spans="2:16" ht="14.25" customHeight="1">
      <c r="B109" s="153" t="s">
        <v>444</v>
      </c>
      <c r="C109" s="157">
        <v>1231</v>
      </c>
      <c r="D109" s="155">
        <v>1015</v>
      </c>
      <c r="E109" s="156">
        <f t="shared" si="3"/>
        <v>0.21280788177339902</v>
      </c>
      <c r="F109" s="157">
        <v>1</v>
      </c>
      <c r="G109" s="157">
        <v>0</v>
      </c>
      <c r="H109" s="157">
        <v>19</v>
      </c>
      <c r="I109" s="157">
        <v>28</v>
      </c>
      <c r="J109" s="157">
        <v>0</v>
      </c>
      <c r="K109" s="157">
        <v>0</v>
      </c>
      <c r="L109" s="157">
        <v>0</v>
      </c>
      <c r="M109" s="157">
        <v>0</v>
      </c>
      <c r="N109" s="157">
        <v>1</v>
      </c>
      <c r="O109" s="157">
        <v>0</v>
      </c>
      <c r="P109" s="158">
        <v>10</v>
      </c>
    </row>
    <row r="110" spans="2:16" ht="14.25" customHeight="1">
      <c r="B110" s="153" t="s">
        <v>445</v>
      </c>
      <c r="C110" s="157">
        <v>0</v>
      </c>
      <c r="D110" s="155"/>
      <c r="E110" s="156">
        <f t="shared" si="3"/>
        <v>0</v>
      </c>
      <c r="F110" s="157">
        <v>0</v>
      </c>
      <c r="G110" s="157">
        <v>0</v>
      </c>
      <c r="H110" s="157">
        <v>0</v>
      </c>
      <c r="I110" s="157">
        <v>0</v>
      </c>
      <c r="J110" s="157">
        <v>0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8">
        <v>0</v>
      </c>
    </row>
    <row r="111" spans="2:16" ht="14.25" customHeight="1">
      <c r="B111" s="153" t="s">
        <v>446</v>
      </c>
      <c r="C111" s="157">
        <v>0</v>
      </c>
      <c r="D111" s="155"/>
      <c r="E111" s="156">
        <f t="shared" si="3"/>
        <v>0</v>
      </c>
      <c r="F111" s="157">
        <v>0</v>
      </c>
      <c r="G111" s="157">
        <v>0</v>
      </c>
      <c r="H111" s="157">
        <v>0</v>
      </c>
      <c r="I111" s="157">
        <v>0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8">
        <v>0</v>
      </c>
    </row>
    <row r="112" spans="2:16" ht="14.25" customHeight="1">
      <c r="B112" s="153" t="s">
        <v>447</v>
      </c>
      <c r="C112" s="157">
        <v>6</v>
      </c>
      <c r="D112" s="155">
        <v>16</v>
      </c>
      <c r="E112" s="156">
        <f t="shared" si="3"/>
        <v>-0.625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0</v>
      </c>
      <c r="P112" s="158">
        <v>0</v>
      </c>
    </row>
    <row r="113" spans="2:16" ht="14.25" customHeight="1">
      <c r="B113" s="153" t="s">
        <v>448</v>
      </c>
      <c r="C113" s="157">
        <v>1</v>
      </c>
      <c r="D113" s="155">
        <v>1</v>
      </c>
      <c r="E113" s="156">
        <f t="shared" si="3"/>
        <v>0</v>
      </c>
      <c r="F113" s="157"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158">
        <v>0</v>
      </c>
    </row>
    <row r="114" spans="2:16" ht="14.25" customHeight="1">
      <c r="B114" s="153" t="s">
        <v>449</v>
      </c>
      <c r="C114" s="157">
        <v>3</v>
      </c>
      <c r="D114" s="155">
        <v>1</v>
      </c>
      <c r="E114" s="156">
        <f t="shared" si="3"/>
        <v>2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58">
        <v>1</v>
      </c>
    </row>
    <row r="115" spans="2:16" ht="14.25" customHeight="1">
      <c r="B115" s="153" t="s">
        <v>450</v>
      </c>
      <c r="C115" s="157">
        <v>0</v>
      </c>
      <c r="D115" s="155"/>
      <c r="E115" s="156">
        <f t="shared" si="3"/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58">
        <v>0</v>
      </c>
    </row>
    <row r="116" spans="2:16" ht="14.25" customHeight="1">
      <c r="B116" s="153" t="s">
        <v>451</v>
      </c>
      <c r="C116" s="157">
        <v>0</v>
      </c>
      <c r="D116" s="155"/>
      <c r="E116" s="156">
        <f t="shared" si="3"/>
        <v>0</v>
      </c>
      <c r="F116" s="157">
        <v>0</v>
      </c>
      <c r="G116" s="157">
        <v>0</v>
      </c>
      <c r="H116" s="157">
        <v>0</v>
      </c>
      <c r="I116" s="157">
        <v>0</v>
      </c>
      <c r="J116" s="157">
        <v>0</v>
      </c>
      <c r="K116" s="157">
        <v>0</v>
      </c>
      <c r="L116" s="157">
        <v>0</v>
      </c>
      <c r="M116" s="157">
        <v>0</v>
      </c>
      <c r="N116" s="157">
        <v>0</v>
      </c>
      <c r="O116" s="157">
        <v>0</v>
      </c>
      <c r="P116" s="158">
        <v>0</v>
      </c>
    </row>
    <row r="117" spans="2:16" ht="14.25" customHeight="1">
      <c r="B117" s="153" t="s">
        <v>452</v>
      </c>
      <c r="C117" s="157">
        <v>0</v>
      </c>
      <c r="D117" s="155"/>
      <c r="E117" s="156">
        <f t="shared" si="3"/>
        <v>0</v>
      </c>
      <c r="F117" s="157">
        <v>0</v>
      </c>
      <c r="G117" s="157">
        <v>0</v>
      </c>
      <c r="H117" s="157">
        <v>0</v>
      </c>
      <c r="I117" s="157">
        <v>0</v>
      </c>
      <c r="J117" s="157">
        <v>0</v>
      </c>
      <c r="K117" s="157">
        <v>0</v>
      </c>
      <c r="L117" s="157">
        <v>0</v>
      </c>
      <c r="M117" s="157">
        <v>0</v>
      </c>
      <c r="N117" s="157">
        <v>0</v>
      </c>
      <c r="O117" s="157">
        <v>0</v>
      </c>
      <c r="P117" s="158">
        <v>0</v>
      </c>
    </row>
    <row r="118" spans="2:16" ht="14.25" customHeight="1">
      <c r="B118" s="153" t="s">
        <v>453</v>
      </c>
      <c r="C118" s="157">
        <v>5</v>
      </c>
      <c r="D118" s="155">
        <v>5</v>
      </c>
      <c r="E118" s="156">
        <f t="shared" si="3"/>
        <v>0</v>
      </c>
      <c r="F118" s="157">
        <v>0</v>
      </c>
      <c r="G118" s="157">
        <v>0</v>
      </c>
      <c r="H118" s="157">
        <v>6</v>
      </c>
      <c r="I118" s="157">
        <v>5</v>
      </c>
      <c r="J118" s="157">
        <v>0</v>
      </c>
      <c r="K118" s="157">
        <v>0</v>
      </c>
      <c r="L118" s="157">
        <v>0</v>
      </c>
      <c r="M118" s="157">
        <v>0</v>
      </c>
      <c r="N118" s="157">
        <v>0</v>
      </c>
      <c r="O118" s="157">
        <v>0</v>
      </c>
      <c r="P118" s="158">
        <v>0</v>
      </c>
    </row>
    <row r="119" spans="2:16" ht="14.25" customHeight="1">
      <c r="B119" s="153" t="s">
        <v>454</v>
      </c>
      <c r="C119" s="157">
        <v>10</v>
      </c>
      <c r="D119" s="155">
        <v>8</v>
      </c>
      <c r="E119" s="156">
        <f t="shared" si="3"/>
        <v>0.25</v>
      </c>
      <c r="F119" s="157">
        <v>0</v>
      </c>
      <c r="G119" s="157">
        <v>0</v>
      </c>
      <c r="H119" s="157">
        <v>4</v>
      </c>
      <c r="I119" s="157">
        <v>7</v>
      </c>
      <c r="J119" s="157">
        <v>0</v>
      </c>
      <c r="K119" s="157">
        <v>0</v>
      </c>
      <c r="L119" s="157">
        <v>0</v>
      </c>
      <c r="M119" s="157">
        <v>0</v>
      </c>
      <c r="N119" s="157">
        <v>0</v>
      </c>
      <c r="O119" s="157">
        <v>0</v>
      </c>
      <c r="P119" s="158">
        <v>4</v>
      </c>
    </row>
    <row r="120" spans="2:16" ht="14.25" customHeight="1">
      <c r="B120" s="159" t="s">
        <v>455</v>
      </c>
      <c r="C120" s="157">
        <v>0</v>
      </c>
      <c r="D120" s="160">
        <v>2</v>
      </c>
      <c r="E120" s="161">
        <f t="shared" si="3"/>
        <v>-1</v>
      </c>
      <c r="F120" s="162">
        <v>0</v>
      </c>
      <c r="G120" s="157">
        <v>0</v>
      </c>
      <c r="H120" s="157">
        <v>1</v>
      </c>
      <c r="I120" s="157">
        <v>1</v>
      </c>
      <c r="J120" s="157">
        <v>0</v>
      </c>
      <c r="K120" s="157">
        <v>0</v>
      </c>
      <c r="L120" s="157">
        <v>0</v>
      </c>
      <c r="M120" s="157">
        <v>0</v>
      </c>
      <c r="N120" s="162">
        <v>0</v>
      </c>
      <c r="O120" s="157">
        <v>0</v>
      </c>
      <c r="P120" s="158">
        <v>1</v>
      </c>
    </row>
    <row r="121" spans="2:16" ht="14.25" customHeight="1">
      <c r="B121" s="159" t="s">
        <v>456</v>
      </c>
      <c r="C121" s="157">
        <v>0</v>
      </c>
      <c r="D121" s="160"/>
      <c r="E121" s="161">
        <f t="shared" si="3"/>
        <v>0</v>
      </c>
      <c r="F121" s="162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62">
        <v>0</v>
      </c>
      <c r="O121" s="157">
        <v>0</v>
      </c>
      <c r="P121" s="158">
        <v>0</v>
      </c>
    </row>
    <row r="122" spans="2:16" ht="14.25" customHeight="1">
      <c r="B122" s="159" t="s">
        <v>457</v>
      </c>
      <c r="C122" s="157">
        <v>0</v>
      </c>
      <c r="D122" s="160"/>
      <c r="E122" s="161">
        <f t="shared" si="3"/>
        <v>0</v>
      </c>
      <c r="F122" s="162">
        <v>0</v>
      </c>
      <c r="G122" s="157">
        <v>0</v>
      </c>
      <c r="H122" s="157">
        <v>0</v>
      </c>
      <c r="I122" s="157">
        <v>0</v>
      </c>
      <c r="J122" s="157">
        <v>0</v>
      </c>
      <c r="K122" s="157">
        <v>0</v>
      </c>
      <c r="L122" s="157">
        <v>0</v>
      </c>
      <c r="M122" s="157">
        <v>0</v>
      </c>
      <c r="N122" s="162">
        <v>0</v>
      </c>
      <c r="O122" s="157">
        <v>0</v>
      </c>
      <c r="P122" s="158">
        <v>0</v>
      </c>
    </row>
    <row r="123" spans="2:16" ht="14.25" customHeight="1">
      <c r="B123" s="159" t="s">
        <v>458</v>
      </c>
      <c r="C123" s="157">
        <v>0</v>
      </c>
      <c r="D123" s="160"/>
      <c r="E123" s="161">
        <f t="shared" si="3"/>
        <v>0</v>
      </c>
      <c r="F123" s="162">
        <v>0</v>
      </c>
      <c r="G123" s="157">
        <v>0</v>
      </c>
      <c r="H123" s="157">
        <v>0</v>
      </c>
      <c r="I123" s="157">
        <v>0</v>
      </c>
      <c r="J123" s="157">
        <v>0</v>
      </c>
      <c r="K123" s="157">
        <v>0</v>
      </c>
      <c r="L123" s="157">
        <v>0</v>
      </c>
      <c r="M123" s="157">
        <v>0</v>
      </c>
      <c r="N123" s="162">
        <v>0</v>
      </c>
      <c r="O123" s="157">
        <v>0</v>
      </c>
      <c r="P123" s="158">
        <v>0</v>
      </c>
    </row>
    <row r="124" spans="2:16" ht="14.25" customHeight="1">
      <c r="B124" s="159" t="s">
        <v>459</v>
      </c>
      <c r="C124" s="157">
        <v>0</v>
      </c>
      <c r="D124" s="160"/>
      <c r="E124" s="161">
        <f t="shared" si="3"/>
        <v>0</v>
      </c>
      <c r="F124" s="162">
        <v>0</v>
      </c>
      <c r="G124" s="157">
        <v>0</v>
      </c>
      <c r="H124" s="157">
        <v>0</v>
      </c>
      <c r="I124" s="157">
        <v>0</v>
      </c>
      <c r="J124" s="157">
        <v>0</v>
      </c>
      <c r="K124" s="157">
        <v>0</v>
      </c>
      <c r="L124" s="157">
        <v>0</v>
      </c>
      <c r="M124" s="157">
        <v>0</v>
      </c>
      <c r="N124" s="162">
        <v>0</v>
      </c>
      <c r="O124" s="157">
        <v>0</v>
      </c>
      <c r="P124" s="158">
        <v>0</v>
      </c>
    </row>
    <row r="125" spans="2:16" ht="14.25" customHeight="1">
      <c r="B125" s="159" t="s">
        <v>460</v>
      </c>
      <c r="C125" s="157">
        <v>0</v>
      </c>
      <c r="D125" s="160"/>
      <c r="E125" s="161">
        <f t="shared" si="3"/>
        <v>0</v>
      </c>
      <c r="F125" s="162">
        <v>0</v>
      </c>
      <c r="G125" s="157">
        <v>0</v>
      </c>
      <c r="H125" s="157">
        <v>0</v>
      </c>
      <c r="I125" s="157">
        <v>0</v>
      </c>
      <c r="J125" s="157">
        <v>0</v>
      </c>
      <c r="K125" s="157">
        <v>0</v>
      </c>
      <c r="L125" s="157">
        <v>0</v>
      </c>
      <c r="M125" s="157">
        <v>0</v>
      </c>
      <c r="N125" s="162">
        <v>0</v>
      </c>
      <c r="O125" s="157">
        <v>0</v>
      </c>
      <c r="P125" s="158">
        <v>0</v>
      </c>
    </row>
    <row r="126" spans="2:16" ht="14.25" customHeight="1">
      <c r="B126" s="159" t="s">
        <v>461</v>
      </c>
      <c r="C126" s="157">
        <v>0</v>
      </c>
      <c r="D126" s="160"/>
      <c r="E126" s="161">
        <f t="shared" si="3"/>
        <v>0</v>
      </c>
      <c r="F126" s="162">
        <v>0</v>
      </c>
      <c r="G126" s="157">
        <v>0</v>
      </c>
      <c r="H126" s="157">
        <v>0</v>
      </c>
      <c r="I126" s="157">
        <v>0</v>
      </c>
      <c r="J126" s="157">
        <v>0</v>
      </c>
      <c r="K126" s="157">
        <v>0</v>
      </c>
      <c r="L126" s="157">
        <v>0</v>
      </c>
      <c r="M126" s="157">
        <v>0</v>
      </c>
      <c r="N126" s="162">
        <v>0</v>
      </c>
      <c r="O126" s="157">
        <v>0</v>
      </c>
      <c r="P126" s="158">
        <v>0</v>
      </c>
    </row>
    <row r="127" spans="2:16" ht="14.25" customHeight="1">
      <c r="B127" s="159" t="s">
        <v>462</v>
      </c>
      <c r="C127" s="157">
        <v>0</v>
      </c>
      <c r="D127" s="160"/>
      <c r="E127" s="161">
        <f t="shared" si="3"/>
        <v>0</v>
      </c>
      <c r="F127" s="162">
        <v>0</v>
      </c>
      <c r="G127" s="157">
        <v>0</v>
      </c>
      <c r="H127" s="157">
        <v>0</v>
      </c>
      <c r="I127" s="157">
        <v>0</v>
      </c>
      <c r="J127" s="157">
        <v>0</v>
      </c>
      <c r="K127" s="157">
        <v>0</v>
      </c>
      <c r="L127" s="157">
        <v>0</v>
      </c>
      <c r="M127" s="157">
        <v>0</v>
      </c>
      <c r="N127" s="162">
        <v>0</v>
      </c>
      <c r="O127" s="157">
        <v>0</v>
      </c>
      <c r="P127" s="158">
        <v>0</v>
      </c>
    </row>
    <row r="128" spans="2:16" ht="14.25" customHeight="1">
      <c r="B128" s="159" t="s">
        <v>463</v>
      </c>
      <c r="C128" s="157">
        <v>0</v>
      </c>
      <c r="D128" s="160"/>
      <c r="E128" s="161">
        <f t="shared" si="3"/>
        <v>0</v>
      </c>
      <c r="F128" s="162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57">
        <v>0</v>
      </c>
      <c r="N128" s="162">
        <v>0</v>
      </c>
      <c r="O128" s="157">
        <v>0</v>
      </c>
      <c r="P128" s="158">
        <v>0</v>
      </c>
    </row>
    <row r="129" spans="1:16" s="152" customFormat="1" ht="18" customHeight="1">
      <c r="A129" s="142"/>
      <c r="B129" s="163" t="s">
        <v>464</v>
      </c>
      <c r="C129" s="164">
        <v>2</v>
      </c>
      <c r="D129" s="164">
        <v>6</v>
      </c>
      <c r="E129" s="165">
        <f t="shared" si="3"/>
        <v>-0.6666666666666666</v>
      </c>
      <c r="F129" s="164">
        <v>1</v>
      </c>
      <c r="G129" s="164">
        <v>0</v>
      </c>
      <c r="H129" s="164">
        <v>1</v>
      </c>
      <c r="I129" s="164">
        <v>1</v>
      </c>
      <c r="J129" s="164">
        <v>0</v>
      </c>
      <c r="K129" s="164">
        <v>0</v>
      </c>
      <c r="L129" s="164">
        <v>0</v>
      </c>
      <c r="M129" s="164">
        <v>0</v>
      </c>
      <c r="N129" s="164">
        <v>1</v>
      </c>
      <c r="O129" s="164">
        <v>0</v>
      </c>
      <c r="P129" s="166">
        <v>1</v>
      </c>
    </row>
    <row r="130" spans="2:16" ht="14.25" customHeight="1">
      <c r="B130" s="153" t="s">
        <v>465</v>
      </c>
      <c r="C130" s="157">
        <v>1</v>
      </c>
      <c r="D130" s="155">
        <v>2</v>
      </c>
      <c r="E130" s="156">
        <f t="shared" si="3"/>
        <v>-0.5</v>
      </c>
      <c r="F130" s="157">
        <v>0</v>
      </c>
      <c r="G130" s="157">
        <v>0</v>
      </c>
      <c r="H130" s="157">
        <v>1</v>
      </c>
      <c r="I130" s="157">
        <v>0</v>
      </c>
      <c r="J130" s="157">
        <v>0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8">
        <v>1</v>
      </c>
    </row>
    <row r="131" spans="2:16" ht="14.25" customHeight="1">
      <c r="B131" s="153" t="s">
        <v>466</v>
      </c>
      <c r="C131" s="157">
        <v>0</v>
      </c>
      <c r="D131" s="155"/>
      <c r="E131" s="156">
        <f t="shared" si="3"/>
        <v>0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58">
        <v>0</v>
      </c>
    </row>
    <row r="132" spans="2:16" ht="14.25" customHeight="1">
      <c r="B132" s="153" t="s">
        <v>467</v>
      </c>
      <c r="C132" s="157">
        <v>1</v>
      </c>
      <c r="D132" s="155">
        <v>4</v>
      </c>
      <c r="E132" s="156">
        <f t="shared" si="3"/>
        <v>-0.75</v>
      </c>
      <c r="F132" s="157">
        <v>1</v>
      </c>
      <c r="G132" s="157">
        <v>0</v>
      </c>
      <c r="H132" s="157">
        <v>0</v>
      </c>
      <c r="I132" s="157">
        <v>1</v>
      </c>
      <c r="J132" s="157">
        <v>0</v>
      </c>
      <c r="K132" s="157">
        <v>0</v>
      </c>
      <c r="L132" s="157">
        <v>0</v>
      </c>
      <c r="M132" s="157">
        <v>0</v>
      </c>
      <c r="N132" s="157">
        <v>1</v>
      </c>
      <c r="O132" s="157">
        <v>0</v>
      </c>
      <c r="P132" s="158">
        <v>0</v>
      </c>
    </row>
    <row r="133" spans="2:16" ht="14.25" customHeight="1">
      <c r="B133" s="153" t="s">
        <v>468</v>
      </c>
      <c r="C133" s="157">
        <v>0</v>
      </c>
      <c r="D133" s="155"/>
      <c r="E133" s="156">
        <f t="shared" si="3"/>
        <v>0</v>
      </c>
      <c r="F133" s="157">
        <v>0</v>
      </c>
      <c r="G133" s="157">
        <v>0</v>
      </c>
      <c r="H133" s="157">
        <v>0</v>
      </c>
      <c r="I133" s="157">
        <v>0</v>
      </c>
      <c r="J133" s="157">
        <v>0</v>
      </c>
      <c r="K133" s="157">
        <v>0</v>
      </c>
      <c r="L133" s="157">
        <v>0</v>
      </c>
      <c r="M133" s="157">
        <v>0</v>
      </c>
      <c r="N133" s="157">
        <v>0</v>
      </c>
      <c r="O133" s="157">
        <v>0</v>
      </c>
      <c r="P133" s="158">
        <v>0</v>
      </c>
    </row>
    <row r="134" spans="2:16" ht="14.25" customHeight="1">
      <c r="B134" s="159" t="s">
        <v>469</v>
      </c>
      <c r="C134" s="157">
        <v>0</v>
      </c>
      <c r="D134" s="160"/>
      <c r="E134" s="161">
        <f t="shared" si="3"/>
        <v>0</v>
      </c>
      <c r="F134" s="162">
        <v>0</v>
      </c>
      <c r="G134" s="157">
        <v>0</v>
      </c>
      <c r="H134" s="157">
        <v>0</v>
      </c>
      <c r="I134" s="157">
        <v>0</v>
      </c>
      <c r="J134" s="157">
        <v>0</v>
      </c>
      <c r="K134" s="157">
        <v>0</v>
      </c>
      <c r="L134" s="157">
        <v>0</v>
      </c>
      <c r="M134" s="157">
        <v>0</v>
      </c>
      <c r="N134" s="162">
        <v>0</v>
      </c>
      <c r="O134" s="157">
        <v>0</v>
      </c>
      <c r="P134" s="158">
        <v>0</v>
      </c>
    </row>
    <row r="135" spans="1:16" s="152" customFormat="1" ht="18" customHeight="1">
      <c r="A135" s="142"/>
      <c r="B135" s="163" t="s">
        <v>470</v>
      </c>
      <c r="C135" s="164">
        <v>46</v>
      </c>
      <c r="D135" s="164">
        <v>89</v>
      </c>
      <c r="E135" s="165">
        <f t="shared" si="3"/>
        <v>-0.48314606741573035</v>
      </c>
      <c r="F135" s="164">
        <v>0</v>
      </c>
      <c r="G135" s="164">
        <v>0</v>
      </c>
      <c r="H135" s="164">
        <v>6</v>
      </c>
      <c r="I135" s="164">
        <v>10</v>
      </c>
      <c r="J135" s="164">
        <v>0</v>
      </c>
      <c r="K135" s="164">
        <v>0</v>
      </c>
      <c r="L135" s="164">
        <v>0</v>
      </c>
      <c r="M135" s="164">
        <v>0</v>
      </c>
      <c r="N135" s="164">
        <v>25</v>
      </c>
      <c r="O135" s="164">
        <v>0</v>
      </c>
      <c r="P135" s="166">
        <v>4</v>
      </c>
    </row>
    <row r="136" spans="2:16" ht="14.25" customHeight="1">
      <c r="B136" s="153" t="s">
        <v>471</v>
      </c>
      <c r="C136" s="157">
        <v>3</v>
      </c>
      <c r="D136" s="155"/>
      <c r="E136" s="156">
        <f t="shared" si="3"/>
        <v>0</v>
      </c>
      <c r="F136" s="157">
        <v>0</v>
      </c>
      <c r="G136" s="157">
        <v>0</v>
      </c>
      <c r="H136" s="157">
        <v>0</v>
      </c>
      <c r="I136" s="157">
        <v>1</v>
      </c>
      <c r="J136" s="157">
        <v>0</v>
      </c>
      <c r="K136" s="157">
        <v>0</v>
      </c>
      <c r="L136" s="157">
        <v>0</v>
      </c>
      <c r="M136" s="157">
        <v>0</v>
      </c>
      <c r="N136" s="157">
        <v>4</v>
      </c>
      <c r="O136" s="157">
        <v>0</v>
      </c>
      <c r="P136" s="158">
        <v>2</v>
      </c>
    </row>
    <row r="137" spans="2:16" ht="14.25" customHeight="1">
      <c r="B137" s="153" t="s">
        <v>472</v>
      </c>
      <c r="C137" s="157">
        <v>5</v>
      </c>
      <c r="D137" s="155"/>
      <c r="E137" s="156">
        <f t="shared" si="3"/>
        <v>0</v>
      </c>
      <c r="F137" s="157">
        <v>0</v>
      </c>
      <c r="G137" s="157">
        <v>0</v>
      </c>
      <c r="H137" s="157">
        <v>0</v>
      </c>
      <c r="I137" s="157">
        <v>0</v>
      </c>
      <c r="J137" s="157">
        <v>0</v>
      </c>
      <c r="K137" s="157">
        <v>0</v>
      </c>
      <c r="L137" s="157">
        <v>0</v>
      </c>
      <c r="M137" s="157">
        <v>0</v>
      </c>
      <c r="N137" s="157">
        <v>0</v>
      </c>
      <c r="O137" s="157">
        <v>0</v>
      </c>
      <c r="P137" s="158">
        <v>0</v>
      </c>
    </row>
    <row r="138" spans="2:16" ht="14.25" customHeight="1">
      <c r="B138" s="153" t="s">
        <v>473</v>
      </c>
      <c r="C138" s="157">
        <v>3</v>
      </c>
      <c r="D138" s="155"/>
      <c r="E138" s="156">
        <f t="shared" si="3"/>
        <v>0</v>
      </c>
      <c r="F138" s="157">
        <v>0</v>
      </c>
      <c r="G138" s="157">
        <v>0</v>
      </c>
      <c r="H138" s="157">
        <v>0</v>
      </c>
      <c r="I138" s="157">
        <v>0</v>
      </c>
      <c r="J138" s="157">
        <v>0</v>
      </c>
      <c r="K138" s="157">
        <v>0</v>
      </c>
      <c r="L138" s="157">
        <v>0</v>
      </c>
      <c r="M138" s="157">
        <v>0</v>
      </c>
      <c r="N138" s="157">
        <v>0</v>
      </c>
      <c r="O138" s="157">
        <v>0</v>
      </c>
      <c r="P138" s="158">
        <v>0</v>
      </c>
    </row>
    <row r="139" spans="2:16" ht="14.25" customHeight="1">
      <c r="B139" s="153" t="s">
        <v>474</v>
      </c>
      <c r="C139" s="157">
        <v>0</v>
      </c>
      <c r="D139" s="155"/>
      <c r="E139" s="156">
        <f aca="true" t="shared" si="4" ref="E139:E202">IF(IF(D139="S/D",0,D139)&lt;&gt;0,(C139-D139)/D139,0)</f>
        <v>0</v>
      </c>
      <c r="F139" s="157">
        <v>0</v>
      </c>
      <c r="G139" s="157">
        <v>0</v>
      </c>
      <c r="H139" s="157">
        <v>0</v>
      </c>
      <c r="I139" s="157">
        <v>0</v>
      </c>
      <c r="J139" s="157">
        <v>0</v>
      </c>
      <c r="K139" s="157">
        <v>0</v>
      </c>
      <c r="L139" s="157">
        <v>0</v>
      </c>
      <c r="M139" s="157">
        <v>0</v>
      </c>
      <c r="N139" s="157">
        <v>1</v>
      </c>
      <c r="O139" s="157">
        <v>0</v>
      </c>
      <c r="P139" s="158">
        <v>0</v>
      </c>
    </row>
    <row r="140" spans="2:16" ht="14.25" customHeight="1">
      <c r="B140" s="153" t="s">
        <v>475</v>
      </c>
      <c r="C140" s="157">
        <v>31</v>
      </c>
      <c r="D140" s="167">
        <v>85</v>
      </c>
      <c r="E140" s="156">
        <f t="shared" si="4"/>
        <v>-0.6352941176470588</v>
      </c>
      <c r="F140" s="157">
        <v>0</v>
      </c>
      <c r="G140" s="157">
        <v>0</v>
      </c>
      <c r="H140" s="157">
        <v>6</v>
      </c>
      <c r="I140" s="157">
        <v>7</v>
      </c>
      <c r="J140" s="157">
        <v>0</v>
      </c>
      <c r="K140" s="157">
        <v>0</v>
      </c>
      <c r="L140" s="157">
        <v>0</v>
      </c>
      <c r="M140" s="157">
        <v>0</v>
      </c>
      <c r="N140" s="157">
        <v>18</v>
      </c>
      <c r="O140" s="157">
        <v>0</v>
      </c>
      <c r="P140" s="158">
        <v>0</v>
      </c>
    </row>
    <row r="141" spans="2:16" ht="14.25" customHeight="1">
      <c r="B141" s="159" t="s">
        <v>476</v>
      </c>
      <c r="C141" s="157">
        <v>4</v>
      </c>
      <c r="D141" s="169">
        <v>4</v>
      </c>
      <c r="E141" s="161">
        <f t="shared" si="4"/>
        <v>0</v>
      </c>
      <c r="F141" s="162">
        <v>0</v>
      </c>
      <c r="G141" s="157">
        <v>0</v>
      </c>
      <c r="H141" s="157">
        <v>0</v>
      </c>
      <c r="I141" s="157">
        <v>2</v>
      </c>
      <c r="J141" s="157">
        <v>0</v>
      </c>
      <c r="K141" s="157">
        <v>0</v>
      </c>
      <c r="L141" s="157">
        <v>0</v>
      </c>
      <c r="M141" s="157">
        <v>0</v>
      </c>
      <c r="N141" s="162">
        <v>2</v>
      </c>
      <c r="O141" s="157">
        <v>0</v>
      </c>
      <c r="P141" s="158">
        <v>2</v>
      </c>
    </row>
    <row r="142" spans="1:16" s="152" customFormat="1" ht="18" customHeight="1">
      <c r="A142" s="142"/>
      <c r="B142" s="163" t="s">
        <v>477</v>
      </c>
      <c r="C142" s="164">
        <v>3</v>
      </c>
      <c r="D142" s="164">
        <v>0</v>
      </c>
      <c r="E142" s="165">
        <f t="shared" si="4"/>
        <v>0</v>
      </c>
      <c r="F142" s="164">
        <v>0</v>
      </c>
      <c r="G142" s="164">
        <v>0</v>
      </c>
      <c r="H142" s="164">
        <v>0</v>
      </c>
      <c r="I142" s="164">
        <v>0</v>
      </c>
      <c r="J142" s="164">
        <v>0</v>
      </c>
      <c r="K142" s="164">
        <v>0</v>
      </c>
      <c r="L142" s="164">
        <v>0</v>
      </c>
      <c r="M142" s="164">
        <v>0</v>
      </c>
      <c r="N142" s="164">
        <v>0</v>
      </c>
      <c r="O142" s="164">
        <v>0</v>
      </c>
      <c r="P142" s="166">
        <v>0</v>
      </c>
    </row>
    <row r="143" spans="2:16" ht="14.25" customHeight="1">
      <c r="B143" s="153" t="s">
        <v>478</v>
      </c>
      <c r="C143" s="157">
        <v>0</v>
      </c>
      <c r="D143" s="155"/>
      <c r="E143" s="156">
        <f t="shared" si="4"/>
        <v>0</v>
      </c>
      <c r="F143" s="157">
        <v>0</v>
      </c>
      <c r="G143" s="157">
        <v>0</v>
      </c>
      <c r="H143" s="157">
        <v>0</v>
      </c>
      <c r="I143" s="157">
        <v>0</v>
      </c>
      <c r="J143" s="157">
        <v>0</v>
      </c>
      <c r="K143" s="157">
        <v>0</v>
      </c>
      <c r="L143" s="157">
        <v>0</v>
      </c>
      <c r="M143" s="157">
        <v>0</v>
      </c>
      <c r="N143" s="157">
        <v>0</v>
      </c>
      <c r="O143" s="157">
        <v>0</v>
      </c>
      <c r="P143" s="158">
        <v>0</v>
      </c>
    </row>
    <row r="144" spans="2:16" ht="14.25" customHeight="1">
      <c r="B144" s="159" t="s">
        <v>479</v>
      </c>
      <c r="C144" s="157">
        <v>3</v>
      </c>
      <c r="D144" s="160"/>
      <c r="E144" s="161">
        <f t="shared" si="4"/>
        <v>0</v>
      </c>
      <c r="F144" s="162">
        <v>0</v>
      </c>
      <c r="G144" s="157">
        <v>0</v>
      </c>
      <c r="H144" s="157">
        <v>0</v>
      </c>
      <c r="I144" s="157">
        <v>0</v>
      </c>
      <c r="J144" s="157">
        <v>0</v>
      </c>
      <c r="K144" s="157">
        <v>0</v>
      </c>
      <c r="L144" s="157">
        <v>0</v>
      </c>
      <c r="M144" s="157">
        <v>0</v>
      </c>
      <c r="N144" s="162">
        <v>0</v>
      </c>
      <c r="O144" s="157">
        <v>0</v>
      </c>
      <c r="P144" s="158">
        <v>0</v>
      </c>
    </row>
    <row r="145" spans="1:16" s="152" customFormat="1" ht="18" customHeight="1">
      <c r="A145" s="142"/>
      <c r="B145" s="163" t="s">
        <v>480</v>
      </c>
      <c r="C145" s="164">
        <v>19</v>
      </c>
      <c r="D145" s="164">
        <v>18</v>
      </c>
      <c r="E145" s="165">
        <f t="shared" si="4"/>
        <v>0.05555555555555555</v>
      </c>
      <c r="F145" s="164">
        <v>0</v>
      </c>
      <c r="G145" s="164">
        <v>0</v>
      </c>
      <c r="H145" s="164">
        <v>4</v>
      </c>
      <c r="I145" s="164">
        <v>0</v>
      </c>
      <c r="J145" s="164">
        <v>0</v>
      </c>
      <c r="K145" s="164">
        <v>0</v>
      </c>
      <c r="L145" s="164">
        <v>0</v>
      </c>
      <c r="M145" s="164">
        <v>0</v>
      </c>
      <c r="N145" s="164">
        <v>3</v>
      </c>
      <c r="O145" s="164">
        <v>0</v>
      </c>
      <c r="P145" s="166">
        <v>5</v>
      </c>
    </row>
    <row r="146" spans="2:16" ht="14.25" customHeight="1">
      <c r="B146" s="153" t="s">
        <v>481</v>
      </c>
      <c r="C146" s="157">
        <v>4</v>
      </c>
      <c r="D146" s="155">
        <v>3</v>
      </c>
      <c r="E146" s="156">
        <f t="shared" si="4"/>
        <v>0.3333333333333333</v>
      </c>
      <c r="F146" s="157">
        <v>0</v>
      </c>
      <c r="G146" s="157">
        <v>0</v>
      </c>
      <c r="H146" s="157">
        <v>1</v>
      </c>
      <c r="I146" s="157">
        <v>0</v>
      </c>
      <c r="J146" s="157">
        <v>0</v>
      </c>
      <c r="K146" s="157">
        <v>0</v>
      </c>
      <c r="L146" s="157">
        <v>0</v>
      </c>
      <c r="M146" s="157">
        <v>0</v>
      </c>
      <c r="N146" s="157">
        <v>3</v>
      </c>
      <c r="O146" s="157">
        <v>0</v>
      </c>
      <c r="P146" s="158">
        <v>1</v>
      </c>
    </row>
    <row r="147" spans="2:16" ht="14.25" customHeight="1">
      <c r="B147" s="153" t="s">
        <v>482</v>
      </c>
      <c r="C147" s="157">
        <v>1</v>
      </c>
      <c r="D147" s="155"/>
      <c r="E147" s="156">
        <f t="shared" si="4"/>
        <v>0</v>
      </c>
      <c r="F147" s="157">
        <v>0</v>
      </c>
      <c r="G147" s="157">
        <v>0</v>
      </c>
      <c r="H147" s="157">
        <v>0</v>
      </c>
      <c r="I147" s="157">
        <v>0</v>
      </c>
      <c r="J147" s="157">
        <v>0</v>
      </c>
      <c r="K147" s="157">
        <v>0</v>
      </c>
      <c r="L147" s="157">
        <v>0</v>
      </c>
      <c r="M147" s="157">
        <v>0</v>
      </c>
      <c r="N147" s="157">
        <v>0</v>
      </c>
      <c r="O147" s="157">
        <v>0</v>
      </c>
      <c r="P147" s="158">
        <v>0</v>
      </c>
    </row>
    <row r="148" spans="2:16" ht="14.25" customHeight="1">
      <c r="B148" s="153" t="s">
        <v>483</v>
      </c>
      <c r="C148" s="157">
        <v>0</v>
      </c>
      <c r="D148" s="155"/>
      <c r="E148" s="156">
        <f t="shared" si="4"/>
        <v>0</v>
      </c>
      <c r="F148" s="157">
        <v>0</v>
      </c>
      <c r="G148" s="157">
        <v>0</v>
      </c>
      <c r="H148" s="157">
        <v>0</v>
      </c>
      <c r="I148" s="157">
        <v>0</v>
      </c>
      <c r="J148" s="157">
        <v>0</v>
      </c>
      <c r="K148" s="157">
        <v>0</v>
      </c>
      <c r="L148" s="157">
        <v>0</v>
      </c>
      <c r="M148" s="157">
        <v>0</v>
      </c>
      <c r="N148" s="157">
        <v>0</v>
      </c>
      <c r="O148" s="157">
        <v>0</v>
      </c>
      <c r="P148" s="158">
        <v>0</v>
      </c>
    </row>
    <row r="149" spans="2:16" ht="14.25" customHeight="1">
      <c r="B149" s="153" t="s">
        <v>484</v>
      </c>
      <c r="C149" s="157">
        <v>5</v>
      </c>
      <c r="D149" s="155">
        <v>4</v>
      </c>
      <c r="E149" s="156">
        <f t="shared" si="4"/>
        <v>0.25</v>
      </c>
      <c r="F149" s="157">
        <v>0</v>
      </c>
      <c r="G149" s="157">
        <v>0</v>
      </c>
      <c r="H149" s="157">
        <v>3</v>
      </c>
      <c r="I149" s="157">
        <v>0</v>
      </c>
      <c r="J149" s="157">
        <v>0</v>
      </c>
      <c r="K149" s="157">
        <v>0</v>
      </c>
      <c r="L149" s="157">
        <v>0</v>
      </c>
      <c r="M149" s="157">
        <v>0</v>
      </c>
      <c r="N149" s="157">
        <v>0</v>
      </c>
      <c r="O149" s="157">
        <v>0</v>
      </c>
      <c r="P149" s="158">
        <v>0</v>
      </c>
    </row>
    <row r="150" spans="2:16" ht="14.25" customHeight="1">
      <c r="B150" s="153" t="s">
        <v>485</v>
      </c>
      <c r="C150" s="157">
        <v>1</v>
      </c>
      <c r="D150" s="155">
        <v>3</v>
      </c>
      <c r="E150" s="156">
        <f t="shared" si="4"/>
        <v>-0.6666666666666666</v>
      </c>
      <c r="F150" s="157">
        <v>0</v>
      </c>
      <c r="G150" s="157">
        <v>0</v>
      </c>
      <c r="H150" s="157">
        <v>0</v>
      </c>
      <c r="I150" s="157">
        <v>0</v>
      </c>
      <c r="J150" s="157">
        <v>0</v>
      </c>
      <c r="K150" s="157">
        <v>0</v>
      </c>
      <c r="L150" s="157">
        <v>0</v>
      </c>
      <c r="M150" s="157">
        <v>0</v>
      </c>
      <c r="N150" s="157">
        <v>0</v>
      </c>
      <c r="O150" s="157">
        <v>0</v>
      </c>
      <c r="P150" s="158">
        <v>1</v>
      </c>
    </row>
    <row r="151" spans="2:16" ht="14.25" customHeight="1">
      <c r="B151" s="153" t="s">
        <v>486</v>
      </c>
      <c r="C151" s="157">
        <v>0</v>
      </c>
      <c r="D151" s="155">
        <v>3</v>
      </c>
      <c r="E151" s="156">
        <f t="shared" si="4"/>
        <v>-1</v>
      </c>
      <c r="F151" s="157">
        <v>0</v>
      </c>
      <c r="G151" s="157">
        <v>0</v>
      </c>
      <c r="H151" s="157">
        <v>0</v>
      </c>
      <c r="I151" s="157">
        <v>0</v>
      </c>
      <c r="J151" s="157">
        <v>0</v>
      </c>
      <c r="K151" s="157">
        <v>0</v>
      </c>
      <c r="L151" s="157">
        <v>0</v>
      </c>
      <c r="M151" s="157">
        <v>0</v>
      </c>
      <c r="N151" s="157">
        <v>0</v>
      </c>
      <c r="O151" s="157">
        <v>0</v>
      </c>
      <c r="P151" s="158">
        <v>0</v>
      </c>
    </row>
    <row r="152" spans="2:16" ht="14.25" customHeight="1">
      <c r="B152" s="153" t="s">
        <v>487</v>
      </c>
      <c r="C152" s="157">
        <v>0</v>
      </c>
      <c r="D152" s="155"/>
      <c r="E152" s="156">
        <f t="shared" si="4"/>
        <v>0</v>
      </c>
      <c r="F152" s="157">
        <v>0</v>
      </c>
      <c r="G152" s="157">
        <v>0</v>
      </c>
      <c r="H152" s="157">
        <v>0</v>
      </c>
      <c r="I152" s="157">
        <v>0</v>
      </c>
      <c r="J152" s="157">
        <v>0</v>
      </c>
      <c r="K152" s="157">
        <v>0</v>
      </c>
      <c r="L152" s="157">
        <v>0</v>
      </c>
      <c r="M152" s="157">
        <v>0</v>
      </c>
      <c r="N152" s="157">
        <v>0</v>
      </c>
      <c r="O152" s="157">
        <v>0</v>
      </c>
      <c r="P152" s="158">
        <v>2</v>
      </c>
    </row>
    <row r="153" spans="2:16" ht="14.25" customHeight="1">
      <c r="B153" s="159" t="s">
        <v>488</v>
      </c>
      <c r="C153" s="157">
        <v>8</v>
      </c>
      <c r="D153" s="160">
        <v>5</v>
      </c>
      <c r="E153" s="161">
        <f t="shared" si="4"/>
        <v>0.6</v>
      </c>
      <c r="F153" s="162">
        <v>0</v>
      </c>
      <c r="G153" s="157">
        <v>0</v>
      </c>
      <c r="H153" s="157">
        <v>0</v>
      </c>
      <c r="I153" s="157">
        <v>0</v>
      </c>
      <c r="J153" s="157">
        <v>0</v>
      </c>
      <c r="K153" s="157">
        <v>0</v>
      </c>
      <c r="L153" s="157">
        <v>0</v>
      </c>
      <c r="M153" s="157">
        <v>0</v>
      </c>
      <c r="N153" s="162">
        <v>0</v>
      </c>
      <c r="O153" s="157">
        <v>0</v>
      </c>
      <c r="P153" s="158">
        <v>1</v>
      </c>
    </row>
    <row r="154" spans="1:16" s="152" customFormat="1" ht="18" customHeight="1">
      <c r="A154" s="142"/>
      <c r="B154" s="163" t="s">
        <v>489</v>
      </c>
      <c r="C154" s="164">
        <v>51</v>
      </c>
      <c r="D154" s="164">
        <v>43</v>
      </c>
      <c r="E154" s="165">
        <f t="shared" si="4"/>
        <v>0.18604651162790697</v>
      </c>
      <c r="F154" s="164">
        <v>0</v>
      </c>
      <c r="G154" s="164">
        <v>0</v>
      </c>
      <c r="H154" s="164">
        <v>3</v>
      </c>
      <c r="I154" s="164">
        <v>2</v>
      </c>
      <c r="J154" s="164">
        <v>0</v>
      </c>
      <c r="K154" s="164">
        <v>0</v>
      </c>
      <c r="L154" s="164">
        <v>0</v>
      </c>
      <c r="M154" s="164">
        <v>1</v>
      </c>
      <c r="N154" s="164">
        <v>0</v>
      </c>
      <c r="O154" s="164">
        <v>0</v>
      </c>
      <c r="P154" s="164">
        <v>1</v>
      </c>
    </row>
    <row r="155" spans="2:16" ht="14.25" customHeight="1">
      <c r="B155" s="153" t="s">
        <v>490</v>
      </c>
      <c r="C155" s="157">
        <v>0</v>
      </c>
      <c r="D155" s="155"/>
      <c r="E155" s="156">
        <f t="shared" si="4"/>
        <v>0</v>
      </c>
      <c r="F155" s="157">
        <v>0</v>
      </c>
      <c r="G155" s="157">
        <v>0</v>
      </c>
      <c r="H155" s="157">
        <v>0</v>
      </c>
      <c r="I155" s="157">
        <v>0</v>
      </c>
      <c r="J155" s="157">
        <v>0</v>
      </c>
      <c r="K155" s="157">
        <v>0</v>
      </c>
      <c r="L155" s="157">
        <v>0</v>
      </c>
      <c r="M155" s="157">
        <v>0</v>
      </c>
      <c r="N155" s="157">
        <v>0</v>
      </c>
      <c r="O155" s="157">
        <v>0</v>
      </c>
      <c r="P155" s="158">
        <v>0</v>
      </c>
    </row>
    <row r="156" spans="2:16" ht="14.25" customHeight="1">
      <c r="B156" s="153" t="s">
        <v>491</v>
      </c>
      <c r="C156" s="157">
        <v>0</v>
      </c>
      <c r="D156" s="155"/>
      <c r="E156" s="156">
        <f t="shared" si="4"/>
        <v>0</v>
      </c>
      <c r="F156" s="157">
        <v>0</v>
      </c>
      <c r="G156" s="157">
        <v>0</v>
      </c>
      <c r="H156" s="157">
        <v>0</v>
      </c>
      <c r="I156" s="157">
        <v>0</v>
      </c>
      <c r="J156" s="157">
        <v>0</v>
      </c>
      <c r="K156" s="157">
        <v>0</v>
      </c>
      <c r="L156" s="157">
        <v>0</v>
      </c>
      <c r="M156" s="157">
        <v>0</v>
      </c>
      <c r="N156" s="157">
        <v>0</v>
      </c>
      <c r="O156" s="157">
        <v>0</v>
      </c>
      <c r="P156" s="158">
        <v>0</v>
      </c>
    </row>
    <row r="157" spans="2:16" ht="14.25" customHeight="1">
      <c r="B157" s="153" t="s">
        <v>492</v>
      </c>
      <c r="C157" s="157">
        <v>0</v>
      </c>
      <c r="D157" s="155"/>
      <c r="E157" s="156">
        <f t="shared" si="4"/>
        <v>0</v>
      </c>
      <c r="F157" s="157">
        <v>0</v>
      </c>
      <c r="G157" s="157">
        <v>0</v>
      </c>
      <c r="H157" s="157">
        <v>0</v>
      </c>
      <c r="I157" s="157">
        <v>0</v>
      </c>
      <c r="J157" s="157">
        <v>0</v>
      </c>
      <c r="K157" s="157">
        <v>0</v>
      </c>
      <c r="L157" s="157">
        <v>0</v>
      </c>
      <c r="M157" s="157">
        <v>0</v>
      </c>
      <c r="N157" s="157">
        <v>0</v>
      </c>
      <c r="O157" s="157">
        <v>0</v>
      </c>
      <c r="P157" s="158">
        <v>0</v>
      </c>
    </row>
    <row r="158" spans="2:16" ht="14.25" customHeight="1">
      <c r="B158" s="153" t="s">
        <v>493</v>
      </c>
      <c r="C158" s="157">
        <v>0</v>
      </c>
      <c r="D158" s="155"/>
      <c r="E158" s="156">
        <f t="shared" si="4"/>
        <v>0</v>
      </c>
      <c r="F158" s="157">
        <v>0</v>
      </c>
      <c r="G158" s="157">
        <v>0</v>
      </c>
      <c r="H158" s="157">
        <v>0</v>
      </c>
      <c r="I158" s="157">
        <v>0</v>
      </c>
      <c r="J158" s="157">
        <v>0</v>
      </c>
      <c r="K158" s="157">
        <v>0</v>
      </c>
      <c r="L158" s="157">
        <v>0</v>
      </c>
      <c r="M158" s="157">
        <v>0</v>
      </c>
      <c r="N158" s="157">
        <v>0</v>
      </c>
      <c r="O158" s="157">
        <v>0</v>
      </c>
      <c r="P158" s="158">
        <v>1</v>
      </c>
    </row>
    <row r="159" spans="2:16" ht="14.25" customHeight="1">
      <c r="B159" s="153" t="s">
        <v>494</v>
      </c>
      <c r="C159" s="157">
        <v>7</v>
      </c>
      <c r="D159" s="155"/>
      <c r="E159" s="156">
        <f t="shared" si="4"/>
        <v>0</v>
      </c>
      <c r="F159" s="157">
        <v>0</v>
      </c>
      <c r="G159" s="157">
        <v>0</v>
      </c>
      <c r="H159" s="157">
        <v>0</v>
      </c>
      <c r="I159" s="157">
        <v>0</v>
      </c>
      <c r="J159" s="157">
        <v>0</v>
      </c>
      <c r="K159" s="157">
        <v>0</v>
      </c>
      <c r="L159" s="157">
        <v>0</v>
      </c>
      <c r="M159" s="157">
        <v>1</v>
      </c>
      <c r="N159" s="157">
        <v>0</v>
      </c>
      <c r="O159" s="157">
        <v>0</v>
      </c>
      <c r="P159" s="158">
        <v>0</v>
      </c>
    </row>
    <row r="160" spans="2:16" ht="14.25" customHeight="1">
      <c r="B160" s="153" t="s">
        <v>495</v>
      </c>
      <c r="C160" s="157">
        <v>16</v>
      </c>
      <c r="D160" s="155">
        <v>18</v>
      </c>
      <c r="E160" s="156">
        <f t="shared" si="4"/>
        <v>-0.1111111111111111</v>
      </c>
      <c r="F160" s="157">
        <v>0</v>
      </c>
      <c r="G160" s="157">
        <v>0</v>
      </c>
      <c r="H160" s="157">
        <v>3</v>
      </c>
      <c r="I160" s="157">
        <v>2</v>
      </c>
      <c r="J160" s="157">
        <v>0</v>
      </c>
      <c r="K160" s="157">
        <v>0</v>
      </c>
      <c r="L160" s="157">
        <v>0</v>
      </c>
      <c r="M160" s="157">
        <v>0</v>
      </c>
      <c r="N160" s="157">
        <v>0</v>
      </c>
      <c r="O160" s="157">
        <v>0</v>
      </c>
      <c r="P160" s="158">
        <v>0</v>
      </c>
    </row>
    <row r="161" spans="2:16" ht="14.25" customHeight="1">
      <c r="B161" s="153" t="s">
        <v>496</v>
      </c>
      <c r="C161" s="157">
        <v>10</v>
      </c>
      <c r="D161" s="155">
        <v>6</v>
      </c>
      <c r="E161" s="156">
        <f t="shared" si="4"/>
        <v>0.6666666666666666</v>
      </c>
      <c r="F161" s="157">
        <v>0</v>
      </c>
      <c r="G161" s="157">
        <v>0</v>
      </c>
      <c r="H161" s="157">
        <v>0</v>
      </c>
      <c r="I161" s="157">
        <v>0</v>
      </c>
      <c r="J161" s="157">
        <v>0</v>
      </c>
      <c r="K161" s="157">
        <v>0</v>
      </c>
      <c r="L161" s="157">
        <v>0</v>
      </c>
      <c r="M161" s="157">
        <v>0</v>
      </c>
      <c r="N161" s="157">
        <v>0</v>
      </c>
      <c r="O161" s="157">
        <v>0</v>
      </c>
      <c r="P161" s="158">
        <v>0</v>
      </c>
    </row>
    <row r="162" spans="2:16" ht="14.25" customHeight="1">
      <c r="B162" s="153" t="s">
        <v>497</v>
      </c>
      <c r="C162" s="157">
        <v>7</v>
      </c>
      <c r="D162" s="155">
        <v>5</v>
      </c>
      <c r="E162" s="156">
        <f t="shared" si="4"/>
        <v>0.4</v>
      </c>
      <c r="F162" s="157">
        <v>0</v>
      </c>
      <c r="G162" s="157">
        <v>0</v>
      </c>
      <c r="H162" s="157">
        <v>0</v>
      </c>
      <c r="I162" s="157">
        <v>0</v>
      </c>
      <c r="J162" s="157">
        <v>0</v>
      </c>
      <c r="K162" s="157">
        <v>0</v>
      </c>
      <c r="L162" s="157">
        <v>0</v>
      </c>
      <c r="M162" s="157">
        <v>0</v>
      </c>
      <c r="N162" s="157">
        <v>0</v>
      </c>
      <c r="O162" s="157">
        <v>0</v>
      </c>
      <c r="P162" s="158">
        <v>0</v>
      </c>
    </row>
    <row r="163" spans="2:16" ht="14.25" customHeight="1">
      <c r="B163" s="153" t="s">
        <v>498</v>
      </c>
      <c r="C163" s="157">
        <v>11</v>
      </c>
      <c r="D163" s="155">
        <v>14</v>
      </c>
      <c r="E163" s="156">
        <f t="shared" si="4"/>
        <v>-0.21428571428571427</v>
      </c>
      <c r="F163" s="157">
        <v>0</v>
      </c>
      <c r="G163" s="157">
        <v>0</v>
      </c>
      <c r="H163" s="157">
        <v>0</v>
      </c>
      <c r="I163" s="157">
        <v>0</v>
      </c>
      <c r="J163" s="157">
        <v>0</v>
      </c>
      <c r="K163" s="157">
        <v>0</v>
      </c>
      <c r="L163" s="157">
        <v>0</v>
      </c>
      <c r="M163" s="157">
        <v>0</v>
      </c>
      <c r="N163" s="157">
        <v>0</v>
      </c>
      <c r="O163" s="157">
        <v>0</v>
      </c>
      <c r="P163" s="158">
        <v>0</v>
      </c>
    </row>
    <row r="164" spans="1:16" s="152" customFormat="1" ht="18" customHeight="1">
      <c r="A164" s="142"/>
      <c r="B164" s="163" t="s">
        <v>499</v>
      </c>
      <c r="C164" s="164">
        <v>31</v>
      </c>
      <c r="D164" s="164">
        <v>49</v>
      </c>
      <c r="E164" s="165">
        <f t="shared" si="4"/>
        <v>-0.3673469387755102</v>
      </c>
      <c r="F164" s="164">
        <v>0</v>
      </c>
      <c r="G164" s="164">
        <v>0</v>
      </c>
      <c r="H164" s="164">
        <v>37</v>
      </c>
      <c r="I164" s="164">
        <v>25</v>
      </c>
      <c r="J164" s="164">
        <v>0</v>
      </c>
      <c r="K164" s="164">
        <v>2</v>
      </c>
      <c r="L164" s="164">
        <v>0</v>
      </c>
      <c r="M164" s="164">
        <v>0</v>
      </c>
      <c r="N164" s="164">
        <v>0</v>
      </c>
      <c r="O164" s="164">
        <v>0</v>
      </c>
      <c r="P164" s="166">
        <v>20</v>
      </c>
    </row>
    <row r="165" spans="2:16" ht="14.25" customHeight="1">
      <c r="B165" s="153" t="s">
        <v>500</v>
      </c>
      <c r="C165" s="157">
        <v>22</v>
      </c>
      <c r="D165" s="155">
        <v>29</v>
      </c>
      <c r="E165" s="156">
        <f t="shared" si="4"/>
        <v>-0.2413793103448276</v>
      </c>
      <c r="F165" s="157">
        <v>0</v>
      </c>
      <c r="G165" s="157">
        <v>0</v>
      </c>
      <c r="H165" s="157">
        <v>16</v>
      </c>
      <c r="I165" s="157">
        <v>0</v>
      </c>
      <c r="J165" s="157">
        <v>0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8">
        <v>0</v>
      </c>
    </row>
    <row r="166" spans="2:16" ht="14.25" customHeight="1">
      <c r="B166" s="153" t="s">
        <v>501</v>
      </c>
      <c r="C166" s="157">
        <v>0</v>
      </c>
      <c r="D166" s="155"/>
      <c r="E166" s="156">
        <f t="shared" si="4"/>
        <v>0</v>
      </c>
      <c r="F166" s="157">
        <v>0</v>
      </c>
      <c r="G166" s="157">
        <v>0</v>
      </c>
      <c r="H166" s="157">
        <v>0</v>
      </c>
      <c r="I166" s="157">
        <v>0</v>
      </c>
      <c r="J166" s="157">
        <v>0</v>
      </c>
      <c r="K166" s="157">
        <v>0</v>
      </c>
      <c r="L166" s="157">
        <v>0</v>
      </c>
      <c r="M166" s="157">
        <v>0</v>
      </c>
      <c r="N166" s="157">
        <v>0</v>
      </c>
      <c r="O166" s="157">
        <v>0</v>
      </c>
      <c r="P166" s="158">
        <v>0</v>
      </c>
    </row>
    <row r="167" spans="2:16" ht="14.25" customHeight="1">
      <c r="B167" s="153" t="s">
        <v>502</v>
      </c>
      <c r="C167" s="157">
        <v>0</v>
      </c>
      <c r="D167" s="155"/>
      <c r="E167" s="156">
        <f t="shared" si="4"/>
        <v>0</v>
      </c>
      <c r="F167" s="157">
        <v>0</v>
      </c>
      <c r="G167" s="157">
        <v>0</v>
      </c>
      <c r="H167" s="157">
        <v>0</v>
      </c>
      <c r="I167" s="157">
        <v>0</v>
      </c>
      <c r="J167" s="157">
        <v>0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8">
        <v>0</v>
      </c>
    </row>
    <row r="168" spans="2:16" ht="14.25" customHeight="1">
      <c r="B168" s="153" t="s">
        <v>503</v>
      </c>
      <c r="C168" s="157">
        <v>0</v>
      </c>
      <c r="D168" s="155"/>
      <c r="E168" s="156">
        <f t="shared" si="4"/>
        <v>0</v>
      </c>
      <c r="F168" s="157">
        <v>0</v>
      </c>
      <c r="G168" s="157">
        <v>0</v>
      </c>
      <c r="H168" s="157">
        <v>0</v>
      </c>
      <c r="I168" s="157">
        <v>0</v>
      </c>
      <c r="J168" s="157">
        <v>0</v>
      </c>
      <c r="K168" s="157">
        <v>0</v>
      </c>
      <c r="L168" s="157">
        <v>0</v>
      </c>
      <c r="M168" s="157">
        <v>0</v>
      </c>
      <c r="N168" s="157">
        <v>0</v>
      </c>
      <c r="O168" s="157">
        <v>0</v>
      </c>
      <c r="P168" s="158">
        <v>0</v>
      </c>
    </row>
    <row r="169" spans="2:16" ht="14.25" customHeight="1">
      <c r="B169" s="153" t="s">
        <v>504</v>
      </c>
      <c r="C169" s="157">
        <v>0</v>
      </c>
      <c r="D169" s="155"/>
      <c r="E169" s="156">
        <f t="shared" si="4"/>
        <v>0</v>
      </c>
      <c r="F169" s="157">
        <v>0</v>
      </c>
      <c r="G169" s="157">
        <v>0</v>
      </c>
      <c r="H169" s="157">
        <v>0</v>
      </c>
      <c r="I169" s="157">
        <v>0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58">
        <v>0</v>
      </c>
    </row>
    <row r="170" spans="2:16" ht="14.25" customHeight="1">
      <c r="B170" s="153" t="s">
        <v>505</v>
      </c>
      <c r="C170" s="157">
        <v>0</v>
      </c>
      <c r="D170" s="155"/>
      <c r="E170" s="156">
        <f t="shared" si="4"/>
        <v>0</v>
      </c>
      <c r="F170" s="157">
        <v>0</v>
      </c>
      <c r="G170" s="157">
        <v>0</v>
      </c>
      <c r="H170" s="157">
        <v>0</v>
      </c>
      <c r="I170" s="157">
        <v>0</v>
      </c>
      <c r="J170" s="157">
        <v>0</v>
      </c>
      <c r="K170" s="157">
        <v>0</v>
      </c>
      <c r="L170" s="157">
        <v>0</v>
      </c>
      <c r="M170" s="157">
        <v>0</v>
      </c>
      <c r="N170" s="157">
        <v>0</v>
      </c>
      <c r="O170" s="157">
        <v>0</v>
      </c>
      <c r="P170" s="158">
        <v>0</v>
      </c>
    </row>
    <row r="171" spans="2:16" ht="14.25" customHeight="1">
      <c r="B171" s="153" t="s">
        <v>506</v>
      </c>
      <c r="C171" s="157">
        <v>6</v>
      </c>
      <c r="D171" s="155">
        <v>11</v>
      </c>
      <c r="E171" s="156">
        <f t="shared" si="4"/>
        <v>-0.45454545454545453</v>
      </c>
      <c r="F171" s="157">
        <v>0</v>
      </c>
      <c r="G171" s="157">
        <v>0</v>
      </c>
      <c r="H171" s="157">
        <v>9</v>
      </c>
      <c r="I171" s="157">
        <v>8</v>
      </c>
      <c r="J171" s="157">
        <v>0</v>
      </c>
      <c r="K171" s="157">
        <v>2</v>
      </c>
      <c r="L171" s="157">
        <v>0</v>
      </c>
      <c r="M171" s="157">
        <v>0</v>
      </c>
      <c r="N171" s="157">
        <v>0</v>
      </c>
      <c r="O171" s="157">
        <v>0</v>
      </c>
      <c r="P171" s="158">
        <v>7</v>
      </c>
    </row>
    <row r="172" spans="2:16" ht="14.25" customHeight="1">
      <c r="B172" s="153" t="s">
        <v>507</v>
      </c>
      <c r="C172" s="157">
        <v>3</v>
      </c>
      <c r="D172" s="155">
        <v>8</v>
      </c>
      <c r="E172" s="156">
        <f t="shared" si="4"/>
        <v>-0.625</v>
      </c>
      <c r="F172" s="157">
        <v>0</v>
      </c>
      <c r="G172" s="157">
        <v>0</v>
      </c>
      <c r="H172" s="157">
        <v>11</v>
      </c>
      <c r="I172" s="157">
        <v>17</v>
      </c>
      <c r="J172" s="157">
        <v>0</v>
      </c>
      <c r="K172" s="157">
        <v>0</v>
      </c>
      <c r="L172" s="157">
        <v>0</v>
      </c>
      <c r="M172" s="157">
        <v>0</v>
      </c>
      <c r="N172" s="157">
        <v>0</v>
      </c>
      <c r="O172" s="157">
        <v>0</v>
      </c>
      <c r="P172" s="158">
        <v>12</v>
      </c>
    </row>
    <row r="173" spans="2:16" ht="14.25" customHeight="1">
      <c r="B173" s="153" t="s">
        <v>508</v>
      </c>
      <c r="C173" s="157">
        <v>0</v>
      </c>
      <c r="D173" s="155"/>
      <c r="E173" s="156">
        <f t="shared" si="4"/>
        <v>0</v>
      </c>
      <c r="F173" s="157">
        <v>0</v>
      </c>
      <c r="G173" s="157">
        <v>0</v>
      </c>
      <c r="H173" s="157">
        <v>0</v>
      </c>
      <c r="I173" s="157">
        <v>0</v>
      </c>
      <c r="J173" s="157">
        <v>0</v>
      </c>
      <c r="K173" s="157">
        <v>0</v>
      </c>
      <c r="L173" s="157">
        <v>0</v>
      </c>
      <c r="M173" s="157">
        <v>0</v>
      </c>
      <c r="N173" s="157">
        <v>0</v>
      </c>
      <c r="O173" s="157">
        <v>0</v>
      </c>
      <c r="P173" s="158">
        <v>1</v>
      </c>
    </row>
    <row r="174" spans="2:16" ht="14.25" customHeight="1">
      <c r="B174" s="153" t="s">
        <v>509</v>
      </c>
      <c r="C174" s="157">
        <v>0</v>
      </c>
      <c r="D174" s="155">
        <v>1</v>
      </c>
      <c r="E174" s="156">
        <f t="shared" si="4"/>
        <v>-1</v>
      </c>
      <c r="F174" s="157">
        <v>0</v>
      </c>
      <c r="G174" s="157">
        <v>0</v>
      </c>
      <c r="H174" s="157">
        <v>1</v>
      </c>
      <c r="I174" s="157">
        <v>0</v>
      </c>
      <c r="J174" s="157">
        <v>0</v>
      </c>
      <c r="K174" s="157">
        <v>0</v>
      </c>
      <c r="L174" s="157">
        <v>0</v>
      </c>
      <c r="M174" s="157">
        <v>0</v>
      </c>
      <c r="N174" s="157">
        <v>0</v>
      </c>
      <c r="O174" s="157">
        <v>0</v>
      </c>
      <c r="P174" s="158">
        <v>0</v>
      </c>
    </row>
    <row r="175" spans="2:16" ht="14.25" customHeight="1">
      <c r="B175" s="159" t="s">
        <v>510</v>
      </c>
      <c r="C175" s="157">
        <v>0</v>
      </c>
      <c r="D175" s="155"/>
      <c r="E175" s="156">
        <f t="shared" si="4"/>
        <v>0</v>
      </c>
      <c r="F175" s="157">
        <v>0</v>
      </c>
      <c r="G175" s="157">
        <v>0</v>
      </c>
      <c r="H175" s="157">
        <v>0</v>
      </c>
      <c r="I175" s="157">
        <v>0</v>
      </c>
      <c r="J175" s="157">
        <v>0</v>
      </c>
      <c r="K175" s="157">
        <v>0</v>
      </c>
      <c r="L175" s="157">
        <v>0</v>
      </c>
      <c r="M175" s="157">
        <v>0</v>
      </c>
      <c r="N175" s="157">
        <v>0</v>
      </c>
      <c r="O175" s="157">
        <v>0</v>
      </c>
      <c r="P175" s="158">
        <v>0</v>
      </c>
    </row>
    <row r="176" spans="1:16" s="152" customFormat="1" ht="18" customHeight="1">
      <c r="A176" s="142"/>
      <c r="B176" s="163" t="s">
        <v>511</v>
      </c>
      <c r="C176" s="164">
        <v>117</v>
      </c>
      <c r="D176" s="164">
        <v>134</v>
      </c>
      <c r="E176" s="165">
        <f t="shared" si="4"/>
        <v>-0.12686567164179105</v>
      </c>
      <c r="F176" s="164">
        <v>219</v>
      </c>
      <c r="G176" s="164">
        <v>186</v>
      </c>
      <c r="H176" s="164">
        <v>93</v>
      </c>
      <c r="I176" s="164">
        <v>85</v>
      </c>
      <c r="J176" s="164">
        <v>0</v>
      </c>
      <c r="K176" s="164">
        <v>0</v>
      </c>
      <c r="L176" s="164">
        <v>0</v>
      </c>
      <c r="M176" s="164">
        <v>0</v>
      </c>
      <c r="N176" s="164">
        <v>53</v>
      </c>
      <c r="O176" s="164">
        <v>0</v>
      </c>
      <c r="P176" s="166">
        <v>245</v>
      </c>
    </row>
    <row r="177" spans="2:16" ht="14.25" customHeight="1">
      <c r="B177" s="153" t="s">
        <v>512</v>
      </c>
      <c r="C177" s="157">
        <v>1</v>
      </c>
      <c r="D177" s="155">
        <v>3</v>
      </c>
      <c r="E177" s="156">
        <f t="shared" si="4"/>
        <v>-0.6666666666666666</v>
      </c>
      <c r="F177" s="157">
        <v>2</v>
      </c>
      <c r="G177" s="157">
        <v>0</v>
      </c>
      <c r="H177" s="157">
        <v>3</v>
      </c>
      <c r="I177" s="157">
        <v>1</v>
      </c>
      <c r="J177" s="157">
        <v>0</v>
      </c>
      <c r="K177" s="157">
        <v>0</v>
      </c>
      <c r="L177" s="157">
        <v>0</v>
      </c>
      <c r="M177" s="157">
        <v>0</v>
      </c>
      <c r="N177" s="157">
        <v>1</v>
      </c>
      <c r="O177" s="157">
        <v>0</v>
      </c>
      <c r="P177" s="158">
        <v>1</v>
      </c>
    </row>
    <row r="178" spans="2:16" ht="14.25" customHeight="1">
      <c r="B178" s="153" t="s">
        <v>513</v>
      </c>
      <c r="C178" s="157">
        <v>69</v>
      </c>
      <c r="D178" s="155">
        <v>77</v>
      </c>
      <c r="E178" s="156">
        <f t="shared" si="4"/>
        <v>-0.1038961038961039</v>
      </c>
      <c r="F178" s="157">
        <v>144</v>
      </c>
      <c r="G178" s="157">
        <v>123</v>
      </c>
      <c r="H178" s="157">
        <v>58</v>
      </c>
      <c r="I178" s="157">
        <v>56</v>
      </c>
      <c r="J178" s="157">
        <v>0</v>
      </c>
      <c r="K178" s="157">
        <v>0</v>
      </c>
      <c r="L178" s="157">
        <v>0</v>
      </c>
      <c r="M178" s="157">
        <v>0</v>
      </c>
      <c r="N178" s="157">
        <v>44</v>
      </c>
      <c r="O178" s="157">
        <v>0</v>
      </c>
      <c r="P178" s="158">
        <v>150</v>
      </c>
    </row>
    <row r="179" spans="2:16" ht="14.25" customHeight="1">
      <c r="B179" s="153" t="s">
        <v>514</v>
      </c>
      <c r="C179" s="157">
        <v>12</v>
      </c>
      <c r="D179" s="155">
        <v>6</v>
      </c>
      <c r="E179" s="156">
        <f t="shared" si="4"/>
        <v>1</v>
      </c>
      <c r="F179" s="157">
        <v>2</v>
      </c>
      <c r="G179" s="157">
        <v>1</v>
      </c>
      <c r="H179" s="157">
        <v>5</v>
      </c>
      <c r="I179" s="157">
        <v>3</v>
      </c>
      <c r="J179" s="157">
        <v>0</v>
      </c>
      <c r="K179" s="157">
        <v>0</v>
      </c>
      <c r="L179" s="157">
        <v>0</v>
      </c>
      <c r="M179" s="157">
        <v>0</v>
      </c>
      <c r="N179" s="157">
        <v>0</v>
      </c>
      <c r="O179" s="157">
        <v>0</v>
      </c>
      <c r="P179" s="158">
        <v>1</v>
      </c>
    </row>
    <row r="180" spans="2:16" ht="14.25" customHeight="1">
      <c r="B180" s="159" t="s">
        <v>515</v>
      </c>
      <c r="C180" s="157">
        <v>0</v>
      </c>
      <c r="D180" s="155">
        <v>1</v>
      </c>
      <c r="E180" s="156">
        <f t="shared" si="4"/>
        <v>-1</v>
      </c>
      <c r="F180" s="157">
        <v>0</v>
      </c>
      <c r="G180" s="157">
        <v>0</v>
      </c>
      <c r="H180" s="157">
        <v>0</v>
      </c>
      <c r="I180" s="157">
        <v>0</v>
      </c>
      <c r="J180" s="157">
        <v>0</v>
      </c>
      <c r="K180" s="157">
        <v>0</v>
      </c>
      <c r="L180" s="157">
        <v>0</v>
      </c>
      <c r="M180" s="157">
        <v>0</v>
      </c>
      <c r="N180" s="157">
        <v>0</v>
      </c>
      <c r="O180" s="157">
        <v>0</v>
      </c>
      <c r="P180" s="158">
        <v>0</v>
      </c>
    </row>
    <row r="181" spans="2:16" ht="14.25" customHeight="1">
      <c r="B181" s="153" t="s">
        <v>516</v>
      </c>
      <c r="C181" s="157">
        <v>4</v>
      </c>
      <c r="D181" s="155">
        <v>2</v>
      </c>
      <c r="E181" s="156">
        <f t="shared" si="4"/>
        <v>1</v>
      </c>
      <c r="F181" s="157">
        <v>4</v>
      </c>
      <c r="G181" s="157">
        <v>2</v>
      </c>
      <c r="H181" s="157">
        <v>1</v>
      </c>
      <c r="I181" s="157">
        <v>3</v>
      </c>
      <c r="J181" s="157">
        <v>0</v>
      </c>
      <c r="K181" s="157">
        <v>0</v>
      </c>
      <c r="L181" s="157">
        <v>0</v>
      </c>
      <c r="M181" s="157">
        <v>0</v>
      </c>
      <c r="N181" s="157">
        <v>0</v>
      </c>
      <c r="O181" s="157">
        <v>0</v>
      </c>
      <c r="P181" s="158">
        <v>7</v>
      </c>
    </row>
    <row r="182" spans="2:16" ht="14.25" customHeight="1">
      <c r="B182" s="153" t="s">
        <v>517</v>
      </c>
      <c r="C182" s="157">
        <v>29</v>
      </c>
      <c r="D182" s="155">
        <v>44</v>
      </c>
      <c r="E182" s="156">
        <f t="shared" si="4"/>
        <v>-0.3409090909090909</v>
      </c>
      <c r="F182" s="157">
        <v>66</v>
      </c>
      <c r="G182" s="157">
        <v>60</v>
      </c>
      <c r="H182" s="157">
        <v>26</v>
      </c>
      <c r="I182" s="157">
        <v>22</v>
      </c>
      <c r="J182" s="157">
        <v>0</v>
      </c>
      <c r="K182" s="157">
        <v>0</v>
      </c>
      <c r="L182" s="157">
        <v>0</v>
      </c>
      <c r="M182" s="157">
        <v>0</v>
      </c>
      <c r="N182" s="157">
        <v>8</v>
      </c>
      <c r="O182" s="157">
        <v>0</v>
      </c>
      <c r="P182" s="158">
        <v>85</v>
      </c>
    </row>
    <row r="183" spans="2:16" ht="14.25" customHeight="1">
      <c r="B183" s="159" t="s">
        <v>518</v>
      </c>
      <c r="C183" s="157">
        <v>2</v>
      </c>
      <c r="D183" s="160">
        <v>1</v>
      </c>
      <c r="E183" s="161">
        <f t="shared" si="4"/>
        <v>1</v>
      </c>
      <c r="F183" s="162">
        <v>1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>
        <v>0</v>
      </c>
      <c r="N183" s="162">
        <v>0</v>
      </c>
      <c r="O183" s="157">
        <v>0</v>
      </c>
      <c r="P183" s="158">
        <v>1</v>
      </c>
    </row>
    <row r="184" spans="2:18" ht="18" customHeight="1">
      <c r="B184" s="163" t="s">
        <v>519</v>
      </c>
      <c r="C184" s="164">
        <v>51</v>
      </c>
      <c r="D184" s="164">
        <v>57</v>
      </c>
      <c r="E184" s="165">
        <f t="shared" si="4"/>
        <v>-0.10526315789473684</v>
      </c>
      <c r="F184" s="164">
        <v>1</v>
      </c>
      <c r="G184" s="164">
        <v>0</v>
      </c>
      <c r="H184" s="164">
        <v>27</v>
      </c>
      <c r="I184" s="164">
        <v>24</v>
      </c>
      <c r="J184" s="164">
        <v>0</v>
      </c>
      <c r="K184" s="164">
        <v>3</v>
      </c>
      <c r="L184" s="164">
        <v>0</v>
      </c>
      <c r="M184" s="164">
        <v>0</v>
      </c>
      <c r="N184" s="164">
        <v>3</v>
      </c>
      <c r="O184" s="164">
        <v>0</v>
      </c>
      <c r="P184" s="166">
        <v>11</v>
      </c>
      <c r="Q184" s="152"/>
      <c r="R184" s="152"/>
    </row>
    <row r="185" spans="2:16" ht="14.25" customHeight="1">
      <c r="B185" s="153" t="s">
        <v>520</v>
      </c>
      <c r="C185" s="157">
        <v>7</v>
      </c>
      <c r="D185" s="155">
        <v>5</v>
      </c>
      <c r="E185" s="156">
        <f t="shared" si="4"/>
        <v>0.4</v>
      </c>
      <c r="F185" s="157">
        <v>0</v>
      </c>
      <c r="G185" s="157">
        <v>0</v>
      </c>
      <c r="H185" s="157">
        <v>0</v>
      </c>
      <c r="I185" s="157">
        <v>3</v>
      </c>
      <c r="J185" s="157">
        <v>0</v>
      </c>
      <c r="K185" s="157">
        <v>2</v>
      </c>
      <c r="L185" s="157">
        <v>0</v>
      </c>
      <c r="M185" s="157">
        <v>0</v>
      </c>
      <c r="N185" s="157">
        <v>0</v>
      </c>
      <c r="O185" s="157">
        <v>0</v>
      </c>
      <c r="P185" s="158">
        <v>0</v>
      </c>
    </row>
    <row r="186" spans="2:16" ht="14.25" customHeight="1">
      <c r="B186" s="153" t="s">
        <v>521</v>
      </c>
      <c r="C186" s="157">
        <v>1</v>
      </c>
      <c r="D186" s="155"/>
      <c r="E186" s="156">
        <f t="shared" si="4"/>
        <v>0</v>
      </c>
      <c r="F186" s="157">
        <v>0</v>
      </c>
      <c r="G186" s="157">
        <v>0</v>
      </c>
      <c r="H186" s="157">
        <v>0</v>
      </c>
      <c r="I186" s="157">
        <v>0</v>
      </c>
      <c r="J186" s="157">
        <v>0</v>
      </c>
      <c r="K186" s="157">
        <v>0</v>
      </c>
      <c r="L186" s="157">
        <v>0</v>
      </c>
      <c r="M186" s="157">
        <v>0</v>
      </c>
      <c r="N186" s="157">
        <v>0</v>
      </c>
      <c r="O186" s="157">
        <v>0</v>
      </c>
      <c r="P186" s="158">
        <v>0</v>
      </c>
    </row>
    <row r="187" spans="2:16" ht="14.25" customHeight="1">
      <c r="B187" s="153" t="s">
        <v>522</v>
      </c>
      <c r="C187" s="157">
        <v>22</v>
      </c>
      <c r="D187" s="155">
        <v>27</v>
      </c>
      <c r="E187" s="156">
        <f t="shared" si="4"/>
        <v>-0.18518518518518517</v>
      </c>
      <c r="F187" s="157">
        <v>1</v>
      </c>
      <c r="G187" s="157">
        <v>0</v>
      </c>
      <c r="H187" s="157">
        <v>15</v>
      </c>
      <c r="I187" s="157">
        <v>9</v>
      </c>
      <c r="J187" s="157">
        <v>0</v>
      </c>
      <c r="K187" s="157">
        <v>0</v>
      </c>
      <c r="L187" s="157">
        <v>0</v>
      </c>
      <c r="M187" s="157">
        <v>0</v>
      </c>
      <c r="N187" s="157">
        <v>3</v>
      </c>
      <c r="O187" s="157">
        <v>0</v>
      </c>
      <c r="P187" s="158">
        <v>5</v>
      </c>
    </row>
    <row r="188" spans="2:16" ht="14.25" customHeight="1">
      <c r="B188" s="153" t="s">
        <v>523</v>
      </c>
      <c r="C188" s="157">
        <v>0</v>
      </c>
      <c r="D188" s="155"/>
      <c r="E188" s="156">
        <f t="shared" si="4"/>
        <v>0</v>
      </c>
      <c r="F188" s="157">
        <v>0</v>
      </c>
      <c r="G188" s="157">
        <v>0</v>
      </c>
      <c r="H188" s="157">
        <v>0</v>
      </c>
      <c r="I188" s="157">
        <v>0</v>
      </c>
      <c r="J188" s="157">
        <v>0</v>
      </c>
      <c r="K188" s="157">
        <v>0</v>
      </c>
      <c r="L188" s="157">
        <v>0</v>
      </c>
      <c r="M188" s="157">
        <v>0</v>
      </c>
      <c r="N188" s="157">
        <v>0</v>
      </c>
      <c r="O188" s="157">
        <v>0</v>
      </c>
      <c r="P188" s="158">
        <v>0</v>
      </c>
    </row>
    <row r="189" spans="1:18" s="152" customFormat="1" ht="14.25" customHeight="1">
      <c r="A189" s="142"/>
      <c r="B189" s="153" t="s">
        <v>524</v>
      </c>
      <c r="C189" s="157">
        <v>1</v>
      </c>
      <c r="D189" s="155">
        <v>3</v>
      </c>
      <c r="E189" s="156">
        <f t="shared" si="4"/>
        <v>-0.6666666666666666</v>
      </c>
      <c r="F189" s="157">
        <v>0</v>
      </c>
      <c r="G189" s="157">
        <v>0</v>
      </c>
      <c r="H189" s="157">
        <v>2</v>
      </c>
      <c r="I189" s="157">
        <v>11</v>
      </c>
      <c r="J189" s="157">
        <v>0</v>
      </c>
      <c r="K189" s="157">
        <v>1</v>
      </c>
      <c r="L189" s="157">
        <v>0</v>
      </c>
      <c r="M189" s="157">
        <v>0</v>
      </c>
      <c r="N189" s="157">
        <v>0</v>
      </c>
      <c r="O189" s="157">
        <v>0</v>
      </c>
      <c r="P189" s="158">
        <v>6</v>
      </c>
      <c r="Q189" s="142"/>
      <c r="R189" s="142"/>
    </row>
    <row r="190" spans="2:16" ht="14.25" customHeight="1">
      <c r="B190" s="153" t="s">
        <v>525</v>
      </c>
      <c r="C190" s="157">
        <v>0</v>
      </c>
      <c r="D190" s="155"/>
      <c r="E190" s="156">
        <f t="shared" si="4"/>
        <v>0</v>
      </c>
      <c r="F190" s="157">
        <v>0</v>
      </c>
      <c r="G190" s="157">
        <v>0</v>
      </c>
      <c r="H190" s="157">
        <v>0</v>
      </c>
      <c r="I190" s="157">
        <v>0</v>
      </c>
      <c r="J190" s="157">
        <v>0</v>
      </c>
      <c r="K190" s="157">
        <v>0</v>
      </c>
      <c r="L190" s="157">
        <v>0</v>
      </c>
      <c r="M190" s="157">
        <v>0</v>
      </c>
      <c r="N190" s="157">
        <v>0</v>
      </c>
      <c r="O190" s="157">
        <v>0</v>
      </c>
      <c r="P190" s="158">
        <v>0</v>
      </c>
    </row>
    <row r="191" spans="2:16" ht="14.25" customHeight="1">
      <c r="B191" s="153" t="s">
        <v>526</v>
      </c>
      <c r="C191" s="157">
        <v>2</v>
      </c>
      <c r="D191" s="155">
        <v>13</v>
      </c>
      <c r="E191" s="156">
        <f t="shared" si="4"/>
        <v>-0.8461538461538461</v>
      </c>
      <c r="F191" s="157">
        <v>0</v>
      </c>
      <c r="G191" s="157">
        <v>0</v>
      </c>
      <c r="H191" s="157">
        <v>7</v>
      </c>
      <c r="I191" s="157">
        <v>1</v>
      </c>
      <c r="J191" s="157">
        <v>0</v>
      </c>
      <c r="K191" s="157">
        <v>0</v>
      </c>
      <c r="L191" s="157">
        <v>0</v>
      </c>
      <c r="M191" s="157">
        <v>0</v>
      </c>
      <c r="N191" s="157">
        <v>0</v>
      </c>
      <c r="O191" s="157">
        <v>0</v>
      </c>
      <c r="P191" s="158">
        <v>0</v>
      </c>
    </row>
    <row r="192" spans="2:16" ht="14.25" customHeight="1">
      <c r="B192" s="153" t="s">
        <v>527</v>
      </c>
      <c r="C192" s="157">
        <v>0</v>
      </c>
      <c r="D192" s="155"/>
      <c r="E192" s="156">
        <f t="shared" si="4"/>
        <v>0</v>
      </c>
      <c r="F192" s="157">
        <v>0</v>
      </c>
      <c r="G192" s="157">
        <v>0</v>
      </c>
      <c r="H192" s="157">
        <v>0</v>
      </c>
      <c r="I192" s="157">
        <v>0</v>
      </c>
      <c r="J192" s="157">
        <v>0</v>
      </c>
      <c r="K192" s="157">
        <v>0</v>
      </c>
      <c r="L192" s="157">
        <v>0</v>
      </c>
      <c r="M192" s="157">
        <v>0</v>
      </c>
      <c r="N192" s="157">
        <v>0</v>
      </c>
      <c r="O192" s="157">
        <v>0</v>
      </c>
      <c r="P192" s="158">
        <v>0</v>
      </c>
    </row>
    <row r="193" spans="2:16" ht="14.25" customHeight="1">
      <c r="B193" s="153" t="s">
        <v>528</v>
      </c>
      <c r="C193" s="157">
        <v>0</v>
      </c>
      <c r="D193" s="155"/>
      <c r="E193" s="156">
        <f t="shared" si="4"/>
        <v>0</v>
      </c>
      <c r="F193" s="157">
        <v>0</v>
      </c>
      <c r="G193" s="157">
        <v>0</v>
      </c>
      <c r="H193" s="157">
        <v>0</v>
      </c>
      <c r="I193" s="157">
        <v>0</v>
      </c>
      <c r="J193" s="157">
        <v>0</v>
      </c>
      <c r="K193" s="157">
        <v>0</v>
      </c>
      <c r="L193" s="157">
        <v>0</v>
      </c>
      <c r="M193" s="157">
        <v>0</v>
      </c>
      <c r="N193" s="157">
        <v>0</v>
      </c>
      <c r="O193" s="157">
        <v>0</v>
      </c>
      <c r="P193" s="158">
        <v>0</v>
      </c>
    </row>
    <row r="194" spans="2:16" ht="14.25" customHeight="1">
      <c r="B194" s="153" t="s">
        <v>529</v>
      </c>
      <c r="C194" s="157">
        <v>0</v>
      </c>
      <c r="D194" s="155"/>
      <c r="E194" s="156">
        <f t="shared" si="4"/>
        <v>0</v>
      </c>
      <c r="F194" s="157">
        <v>0</v>
      </c>
      <c r="G194" s="157">
        <v>0</v>
      </c>
      <c r="H194" s="157">
        <v>0</v>
      </c>
      <c r="I194" s="157">
        <v>0</v>
      </c>
      <c r="J194" s="157">
        <v>0</v>
      </c>
      <c r="K194" s="157">
        <v>0</v>
      </c>
      <c r="L194" s="157">
        <v>0</v>
      </c>
      <c r="M194" s="157">
        <v>0</v>
      </c>
      <c r="N194" s="157">
        <v>0</v>
      </c>
      <c r="O194" s="157">
        <v>0</v>
      </c>
      <c r="P194" s="158">
        <v>0</v>
      </c>
    </row>
    <row r="195" spans="2:16" ht="14.25" customHeight="1">
      <c r="B195" s="153" t="s">
        <v>530</v>
      </c>
      <c r="C195" s="157">
        <v>16</v>
      </c>
      <c r="D195" s="155">
        <v>9</v>
      </c>
      <c r="E195" s="156">
        <f t="shared" si="4"/>
        <v>0.7777777777777778</v>
      </c>
      <c r="F195" s="157">
        <v>0</v>
      </c>
      <c r="G195" s="157">
        <v>0</v>
      </c>
      <c r="H195" s="157">
        <v>3</v>
      </c>
      <c r="I195" s="157">
        <v>0</v>
      </c>
      <c r="J195" s="157">
        <v>0</v>
      </c>
      <c r="K195" s="157">
        <v>0</v>
      </c>
      <c r="L195" s="157">
        <v>0</v>
      </c>
      <c r="M195" s="157">
        <v>0</v>
      </c>
      <c r="N195" s="157">
        <v>0</v>
      </c>
      <c r="O195" s="157">
        <v>0</v>
      </c>
      <c r="P195" s="158">
        <v>0</v>
      </c>
    </row>
    <row r="196" spans="2:16" ht="14.25" customHeight="1">
      <c r="B196" s="153" t="s">
        <v>531</v>
      </c>
      <c r="C196" s="157">
        <v>1</v>
      </c>
      <c r="D196" s="155"/>
      <c r="E196" s="156">
        <f t="shared" si="4"/>
        <v>0</v>
      </c>
      <c r="F196" s="157">
        <v>0</v>
      </c>
      <c r="G196" s="157">
        <v>0</v>
      </c>
      <c r="H196" s="157">
        <v>0</v>
      </c>
      <c r="I196" s="157">
        <v>0</v>
      </c>
      <c r="J196" s="157">
        <v>0</v>
      </c>
      <c r="K196" s="157">
        <v>0</v>
      </c>
      <c r="L196" s="157">
        <v>0</v>
      </c>
      <c r="M196" s="157">
        <v>0</v>
      </c>
      <c r="N196" s="157">
        <v>0</v>
      </c>
      <c r="O196" s="157">
        <v>0</v>
      </c>
      <c r="P196" s="158">
        <v>0</v>
      </c>
    </row>
    <row r="197" spans="2:16" ht="14.25" customHeight="1">
      <c r="B197" s="159" t="s">
        <v>532</v>
      </c>
      <c r="C197" s="157">
        <v>1</v>
      </c>
      <c r="D197" s="160"/>
      <c r="E197" s="161">
        <f t="shared" si="4"/>
        <v>0</v>
      </c>
      <c r="F197" s="162">
        <v>0</v>
      </c>
      <c r="G197" s="157">
        <v>0</v>
      </c>
      <c r="H197" s="157">
        <v>0</v>
      </c>
      <c r="I197" s="157">
        <v>0</v>
      </c>
      <c r="J197" s="157">
        <v>0</v>
      </c>
      <c r="K197" s="157">
        <v>0</v>
      </c>
      <c r="L197" s="157">
        <v>0</v>
      </c>
      <c r="M197" s="157">
        <v>0</v>
      </c>
      <c r="N197" s="162">
        <v>0</v>
      </c>
      <c r="O197" s="157">
        <v>0</v>
      </c>
      <c r="P197" s="158">
        <v>0</v>
      </c>
    </row>
    <row r="198" spans="2:16" ht="14.25" customHeight="1">
      <c r="B198" s="159" t="s">
        <v>533</v>
      </c>
      <c r="C198" s="157">
        <v>0</v>
      </c>
      <c r="D198" s="160"/>
      <c r="E198" s="161">
        <f t="shared" si="4"/>
        <v>0</v>
      </c>
      <c r="F198" s="162">
        <v>0</v>
      </c>
      <c r="G198" s="157">
        <v>0</v>
      </c>
      <c r="H198" s="157">
        <v>0</v>
      </c>
      <c r="I198" s="157">
        <v>0</v>
      </c>
      <c r="J198" s="157">
        <v>0</v>
      </c>
      <c r="K198" s="157">
        <v>0</v>
      </c>
      <c r="L198" s="157">
        <v>0</v>
      </c>
      <c r="M198" s="157">
        <v>0</v>
      </c>
      <c r="N198" s="162">
        <v>0</v>
      </c>
      <c r="O198" s="157">
        <v>0</v>
      </c>
      <c r="P198" s="158">
        <v>0</v>
      </c>
    </row>
    <row r="199" spans="2:18" ht="18" customHeight="1">
      <c r="B199" s="163" t="s">
        <v>534</v>
      </c>
      <c r="C199" s="164">
        <v>15</v>
      </c>
      <c r="D199" s="164">
        <v>12</v>
      </c>
      <c r="E199" s="165">
        <f t="shared" si="4"/>
        <v>0.25</v>
      </c>
      <c r="F199" s="164">
        <v>2</v>
      </c>
      <c r="G199" s="164">
        <v>0</v>
      </c>
      <c r="H199" s="164">
        <v>3</v>
      </c>
      <c r="I199" s="164">
        <v>0</v>
      </c>
      <c r="J199" s="164">
        <v>0</v>
      </c>
      <c r="K199" s="164">
        <v>1</v>
      </c>
      <c r="L199" s="164">
        <v>0</v>
      </c>
      <c r="M199" s="164">
        <v>1</v>
      </c>
      <c r="N199" s="164">
        <v>7</v>
      </c>
      <c r="O199" s="164">
        <v>0</v>
      </c>
      <c r="P199" s="166">
        <v>2</v>
      </c>
      <c r="Q199" s="152"/>
      <c r="R199" s="152"/>
    </row>
    <row r="200" spans="2:16" ht="14.25" customHeight="1">
      <c r="B200" s="153" t="s">
        <v>535</v>
      </c>
      <c r="C200" s="157">
        <v>5</v>
      </c>
      <c r="D200" s="155">
        <v>6</v>
      </c>
      <c r="E200" s="156">
        <f t="shared" si="4"/>
        <v>-0.16666666666666666</v>
      </c>
      <c r="F200" s="157">
        <v>0</v>
      </c>
      <c r="G200" s="157">
        <v>0</v>
      </c>
      <c r="H200" s="157">
        <v>0</v>
      </c>
      <c r="I200" s="157">
        <v>0</v>
      </c>
      <c r="J200" s="157">
        <v>0</v>
      </c>
      <c r="K200" s="157">
        <v>1</v>
      </c>
      <c r="L200" s="157">
        <v>0</v>
      </c>
      <c r="M200" s="157">
        <v>0</v>
      </c>
      <c r="N200" s="157">
        <v>5</v>
      </c>
      <c r="O200" s="157">
        <v>0</v>
      </c>
      <c r="P200" s="158">
        <v>0</v>
      </c>
    </row>
    <row r="201" spans="2:16" ht="14.25" customHeight="1">
      <c r="B201" s="153" t="s">
        <v>536</v>
      </c>
      <c r="C201" s="157">
        <v>0</v>
      </c>
      <c r="D201" s="155"/>
      <c r="E201" s="156">
        <f t="shared" si="4"/>
        <v>0</v>
      </c>
      <c r="F201" s="157">
        <v>0</v>
      </c>
      <c r="G201" s="157">
        <v>0</v>
      </c>
      <c r="H201" s="157">
        <v>0</v>
      </c>
      <c r="I201" s="157">
        <v>0</v>
      </c>
      <c r="J201" s="157">
        <v>0</v>
      </c>
      <c r="K201" s="157">
        <v>0</v>
      </c>
      <c r="L201" s="157">
        <v>0</v>
      </c>
      <c r="M201" s="157">
        <v>0</v>
      </c>
      <c r="N201" s="157">
        <v>0</v>
      </c>
      <c r="O201" s="157">
        <v>0</v>
      </c>
      <c r="P201" s="158">
        <v>0</v>
      </c>
    </row>
    <row r="202" spans="2:16" ht="14.25" customHeight="1">
      <c r="B202" s="153" t="s">
        <v>537</v>
      </c>
      <c r="C202" s="157">
        <v>0</v>
      </c>
      <c r="D202" s="155"/>
      <c r="E202" s="156">
        <f t="shared" si="4"/>
        <v>0</v>
      </c>
      <c r="F202" s="157">
        <v>0</v>
      </c>
      <c r="G202" s="157">
        <v>0</v>
      </c>
      <c r="H202" s="157">
        <v>0</v>
      </c>
      <c r="I202" s="157">
        <v>0</v>
      </c>
      <c r="J202" s="157">
        <v>0</v>
      </c>
      <c r="K202" s="157">
        <v>0</v>
      </c>
      <c r="L202" s="157">
        <v>0</v>
      </c>
      <c r="M202" s="157">
        <v>0</v>
      </c>
      <c r="N202" s="157">
        <v>0</v>
      </c>
      <c r="O202" s="157">
        <v>0</v>
      </c>
      <c r="P202" s="158">
        <v>0</v>
      </c>
    </row>
    <row r="203" spans="2:16" ht="14.25" customHeight="1">
      <c r="B203" s="153" t="s">
        <v>538</v>
      </c>
      <c r="C203" s="157">
        <v>1</v>
      </c>
      <c r="D203" s="155"/>
      <c r="E203" s="156">
        <f aca="true" t="shared" si="5" ref="E203:E266">IF(IF(D203="S/D",0,D203)&lt;&gt;0,(C203-D203)/D203,0)</f>
        <v>0</v>
      </c>
      <c r="F203" s="157">
        <v>0</v>
      </c>
      <c r="G203" s="157">
        <v>0</v>
      </c>
      <c r="H203" s="157">
        <v>0</v>
      </c>
      <c r="I203" s="157">
        <v>0</v>
      </c>
      <c r="J203" s="157">
        <v>0</v>
      </c>
      <c r="K203" s="157">
        <v>0</v>
      </c>
      <c r="L203" s="157">
        <v>0</v>
      </c>
      <c r="M203" s="157">
        <v>0</v>
      </c>
      <c r="N203" s="157">
        <v>0</v>
      </c>
      <c r="O203" s="157">
        <v>0</v>
      </c>
      <c r="P203" s="158">
        <v>0</v>
      </c>
    </row>
    <row r="204" spans="1:18" s="152" customFormat="1" ht="14.25" customHeight="1">
      <c r="A204" s="142"/>
      <c r="B204" s="153" t="s">
        <v>539</v>
      </c>
      <c r="C204" s="157">
        <v>3</v>
      </c>
      <c r="D204" s="155">
        <v>4</v>
      </c>
      <c r="E204" s="156">
        <f t="shared" si="5"/>
        <v>-0.25</v>
      </c>
      <c r="F204" s="157">
        <v>2</v>
      </c>
      <c r="G204" s="157">
        <v>0</v>
      </c>
      <c r="H204" s="157">
        <v>1</v>
      </c>
      <c r="I204" s="157">
        <v>0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58">
        <v>1</v>
      </c>
      <c r="Q204" s="142"/>
      <c r="R204" s="142"/>
    </row>
    <row r="205" spans="2:16" ht="14.25" customHeight="1">
      <c r="B205" s="153" t="s">
        <v>540</v>
      </c>
      <c r="C205" s="157">
        <v>0</v>
      </c>
      <c r="D205" s="155"/>
      <c r="E205" s="156">
        <f t="shared" si="5"/>
        <v>0</v>
      </c>
      <c r="F205" s="157">
        <v>0</v>
      </c>
      <c r="G205" s="157">
        <v>0</v>
      </c>
      <c r="H205" s="157">
        <v>0</v>
      </c>
      <c r="I205" s="157">
        <v>0</v>
      </c>
      <c r="J205" s="157">
        <v>0</v>
      </c>
      <c r="K205" s="157">
        <v>0</v>
      </c>
      <c r="L205" s="157">
        <v>0</v>
      </c>
      <c r="M205" s="157">
        <v>0</v>
      </c>
      <c r="N205" s="157">
        <v>0</v>
      </c>
      <c r="O205" s="157">
        <v>0</v>
      </c>
      <c r="P205" s="158">
        <v>0</v>
      </c>
    </row>
    <row r="206" spans="2:16" ht="14.25" customHeight="1">
      <c r="B206" s="153" t="s">
        <v>541</v>
      </c>
      <c r="C206" s="157">
        <v>0</v>
      </c>
      <c r="D206" s="155"/>
      <c r="E206" s="156">
        <f t="shared" si="5"/>
        <v>0</v>
      </c>
      <c r="F206" s="157">
        <v>0</v>
      </c>
      <c r="G206" s="157">
        <v>0</v>
      </c>
      <c r="H206" s="157">
        <v>0</v>
      </c>
      <c r="I206" s="157">
        <v>0</v>
      </c>
      <c r="J206" s="157">
        <v>0</v>
      </c>
      <c r="K206" s="157">
        <v>0</v>
      </c>
      <c r="L206" s="157">
        <v>0</v>
      </c>
      <c r="M206" s="157">
        <v>0</v>
      </c>
      <c r="N206" s="157">
        <v>0</v>
      </c>
      <c r="O206" s="157">
        <v>0</v>
      </c>
      <c r="P206" s="158">
        <v>0</v>
      </c>
    </row>
    <row r="207" spans="2:16" ht="14.25" customHeight="1">
      <c r="B207" s="153" t="s">
        <v>542</v>
      </c>
      <c r="C207" s="157">
        <v>1</v>
      </c>
      <c r="D207" s="155"/>
      <c r="E207" s="156">
        <f t="shared" si="5"/>
        <v>0</v>
      </c>
      <c r="F207" s="157">
        <v>0</v>
      </c>
      <c r="G207" s="157">
        <v>0</v>
      </c>
      <c r="H207" s="157">
        <v>1</v>
      </c>
      <c r="I207" s="157">
        <v>0</v>
      </c>
      <c r="J207" s="157">
        <v>0</v>
      </c>
      <c r="K207" s="157">
        <v>0</v>
      </c>
      <c r="L207" s="157">
        <v>0</v>
      </c>
      <c r="M207" s="157">
        <v>0</v>
      </c>
      <c r="N207" s="157">
        <v>0</v>
      </c>
      <c r="O207" s="157">
        <v>0</v>
      </c>
      <c r="P207" s="158">
        <v>0</v>
      </c>
    </row>
    <row r="208" spans="2:16" ht="14.25" customHeight="1">
      <c r="B208" s="153" t="s">
        <v>543</v>
      </c>
      <c r="C208" s="157">
        <v>0</v>
      </c>
      <c r="D208" s="155"/>
      <c r="E208" s="156">
        <f t="shared" si="5"/>
        <v>0</v>
      </c>
      <c r="F208" s="157">
        <v>0</v>
      </c>
      <c r="G208" s="157">
        <v>0</v>
      </c>
      <c r="H208" s="157">
        <v>0</v>
      </c>
      <c r="I208" s="157">
        <v>0</v>
      </c>
      <c r="J208" s="157">
        <v>0</v>
      </c>
      <c r="K208" s="157">
        <v>0</v>
      </c>
      <c r="L208" s="157">
        <v>0</v>
      </c>
      <c r="M208" s="157">
        <v>0</v>
      </c>
      <c r="N208" s="157">
        <v>0</v>
      </c>
      <c r="O208" s="157">
        <v>0</v>
      </c>
      <c r="P208" s="158">
        <v>0</v>
      </c>
    </row>
    <row r="209" spans="2:16" ht="14.25" customHeight="1">
      <c r="B209" s="153" t="s">
        <v>544</v>
      </c>
      <c r="C209" s="157">
        <v>0</v>
      </c>
      <c r="D209" s="155"/>
      <c r="E209" s="156">
        <f t="shared" si="5"/>
        <v>0</v>
      </c>
      <c r="F209" s="157">
        <v>0</v>
      </c>
      <c r="G209" s="157">
        <v>0</v>
      </c>
      <c r="H209" s="157">
        <v>0</v>
      </c>
      <c r="I209" s="157">
        <v>0</v>
      </c>
      <c r="J209" s="157">
        <v>0</v>
      </c>
      <c r="K209" s="157">
        <v>0</v>
      </c>
      <c r="L209" s="157">
        <v>0</v>
      </c>
      <c r="M209" s="157">
        <v>0</v>
      </c>
      <c r="N209" s="157">
        <v>0</v>
      </c>
      <c r="O209" s="157">
        <v>0</v>
      </c>
      <c r="P209" s="158">
        <v>0</v>
      </c>
    </row>
    <row r="210" spans="2:16" ht="14.25" customHeight="1">
      <c r="B210" s="153" t="s">
        <v>545</v>
      </c>
      <c r="C210" s="157">
        <v>2</v>
      </c>
      <c r="D210" s="155"/>
      <c r="E210" s="156">
        <f t="shared" si="5"/>
        <v>0</v>
      </c>
      <c r="F210" s="157">
        <v>0</v>
      </c>
      <c r="G210" s="157">
        <v>0</v>
      </c>
      <c r="H210" s="157">
        <v>1</v>
      </c>
      <c r="I210" s="157">
        <v>0</v>
      </c>
      <c r="J210" s="157">
        <v>0</v>
      </c>
      <c r="K210" s="157">
        <v>0</v>
      </c>
      <c r="L210" s="157">
        <v>0</v>
      </c>
      <c r="M210" s="157">
        <v>1</v>
      </c>
      <c r="N210" s="157">
        <v>0</v>
      </c>
      <c r="O210" s="157">
        <v>0</v>
      </c>
      <c r="P210" s="158">
        <v>0</v>
      </c>
    </row>
    <row r="211" spans="2:16" ht="14.25" customHeight="1">
      <c r="B211" s="153" t="s">
        <v>546</v>
      </c>
      <c r="C211" s="157">
        <v>0</v>
      </c>
      <c r="D211" s="155"/>
      <c r="E211" s="156">
        <f t="shared" si="5"/>
        <v>0</v>
      </c>
      <c r="F211" s="157">
        <v>0</v>
      </c>
      <c r="G211" s="157">
        <v>0</v>
      </c>
      <c r="H211" s="157">
        <v>0</v>
      </c>
      <c r="I211" s="157">
        <v>0</v>
      </c>
      <c r="J211" s="157">
        <v>0</v>
      </c>
      <c r="K211" s="157">
        <v>0</v>
      </c>
      <c r="L211" s="157">
        <v>0</v>
      </c>
      <c r="M211" s="157">
        <v>0</v>
      </c>
      <c r="N211" s="157">
        <v>0</v>
      </c>
      <c r="O211" s="157">
        <v>0</v>
      </c>
      <c r="P211" s="158">
        <v>0</v>
      </c>
    </row>
    <row r="212" spans="2:16" ht="14.25" customHeight="1">
      <c r="B212" s="153" t="s">
        <v>547</v>
      </c>
      <c r="C212" s="157">
        <v>0</v>
      </c>
      <c r="D212" s="155">
        <v>1</v>
      </c>
      <c r="E212" s="156">
        <f t="shared" si="5"/>
        <v>-1</v>
      </c>
      <c r="F212" s="157">
        <v>0</v>
      </c>
      <c r="G212" s="157">
        <v>0</v>
      </c>
      <c r="H212" s="157">
        <v>0</v>
      </c>
      <c r="I212" s="157">
        <v>0</v>
      </c>
      <c r="J212" s="157">
        <v>0</v>
      </c>
      <c r="K212" s="157">
        <v>0</v>
      </c>
      <c r="L212" s="157">
        <v>0</v>
      </c>
      <c r="M212" s="157">
        <v>0</v>
      </c>
      <c r="N212" s="157">
        <v>2</v>
      </c>
      <c r="O212" s="157">
        <v>0</v>
      </c>
      <c r="P212" s="158">
        <v>0</v>
      </c>
    </row>
    <row r="213" spans="2:16" ht="14.25" customHeight="1">
      <c r="B213" s="153" t="s">
        <v>548</v>
      </c>
      <c r="C213" s="157">
        <v>0</v>
      </c>
      <c r="D213" s="155"/>
      <c r="E213" s="156">
        <f t="shared" si="5"/>
        <v>0</v>
      </c>
      <c r="F213" s="157">
        <v>0</v>
      </c>
      <c r="G213" s="157">
        <v>0</v>
      </c>
      <c r="H213" s="157">
        <v>0</v>
      </c>
      <c r="I213" s="157">
        <v>0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57">
        <v>0</v>
      </c>
      <c r="P213" s="158">
        <v>0</v>
      </c>
    </row>
    <row r="214" spans="2:16" ht="14.25" customHeight="1">
      <c r="B214" s="153" t="s">
        <v>549</v>
      </c>
      <c r="C214" s="157">
        <v>0</v>
      </c>
      <c r="D214" s="155"/>
      <c r="E214" s="156">
        <f t="shared" si="5"/>
        <v>0</v>
      </c>
      <c r="F214" s="157">
        <v>0</v>
      </c>
      <c r="G214" s="157">
        <v>0</v>
      </c>
      <c r="H214" s="157">
        <v>0</v>
      </c>
      <c r="I214" s="157">
        <v>0</v>
      </c>
      <c r="J214" s="157">
        <v>0</v>
      </c>
      <c r="K214" s="157">
        <v>0</v>
      </c>
      <c r="L214" s="157">
        <v>0</v>
      </c>
      <c r="M214" s="157">
        <v>0</v>
      </c>
      <c r="N214" s="157">
        <v>0</v>
      </c>
      <c r="O214" s="157">
        <v>0</v>
      </c>
      <c r="P214" s="158">
        <v>0</v>
      </c>
    </row>
    <row r="215" spans="2:16" ht="14.25" customHeight="1">
      <c r="B215" s="153" t="s">
        <v>550</v>
      </c>
      <c r="C215" s="157">
        <v>0</v>
      </c>
      <c r="D215" s="155"/>
      <c r="E215" s="156">
        <f t="shared" si="5"/>
        <v>0</v>
      </c>
      <c r="F215" s="157">
        <v>0</v>
      </c>
      <c r="G215" s="157">
        <v>0</v>
      </c>
      <c r="H215" s="157">
        <v>0</v>
      </c>
      <c r="I215" s="157">
        <v>0</v>
      </c>
      <c r="J215" s="157">
        <v>0</v>
      </c>
      <c r="K215" s="157">
        <v>0</v>
      </c>
      <c r="L215" s="157">
        <v>0</v>
      </c>
      <c r="M215" s="157">
        <v>0</v>
      </c>
      <c r="N215" s="157">
        <v>0</v>
      </c>
      <c r="O215" s="157">
        <v>0</v>
      </c>
      <c r="P215" s="158">
        <v>0</v>
      </c>
    </row>
    <row r="216" spans="2:16" ht="14.25" customHeight="1">
      <c r="B216" s="153" t="s">
        <v>551</v>
      </c>
      <c r="C216" s="157">
        <v>3</v>
      </c>
      <c r="D216" s="155">
        <v>1</v>
      </c>
      <c r="E216" s="156">
        <f t="shared" si="5"/>
        <v>2</v>
      </c>
      <c r="F216" s="157">
        <v>0</v>
      </c>
      <c r="G216" s="157">
        <v>0</v>
      </c>
      <c r="H216" s="157">
        <v>0</v>
      </c>
      <c r="I216" s="157">
        <v>0</v>
      </c>
      <c r="J216" s="157">
        <v>0</v>
      </c>
      <c r="K216" s="157">
        <v>0</v>
      </c>
      <c r="L216" s="157">
        <v>0</v>
      </c>
      <c r="M216" s="157">
        <v>0</v>
      </c>
      <c r="N216" s="157">
        <v>0</v>
      </c>
      <c r="O216" s="157">
        <v>0</v>
      </c>
      <c r="P216" s="158">
        <v>1</v>
      </c>
    </row>
    <row r="217" spans="2:16" ht="14.25" customHeight="1">
      <c r="B217" s="153" t="s">
        <v>552</v>
      </c>
      <c r="C217" s="157">
        <v>0</v>
      </c>
      <c r="D217" s="155"/>
      <c r="E217" s="156">
        <f t="shared" si="5"/>
        <v>0</v>
      </c>
      <c r="F217" s="157">
        <v>0</v>
      </c>
      <c r="G217" s="157">
        <v>0</v>
      </c>
      <c r="H217" s="157">
        <v>0</v>
      </c>
      <c r="I217" s="157">
        <v>0</v>
      </c>
      <c r="J217" s="157">
        <v>0</v>
      </c>
      <c r="K217" s="157">
        <v>0</v>
      </c>
      <c r="L217" s="157">
        <v>0</v>
      </c>
      <c r="M217" s="157">
        <v>0</v>
      </c>
      <c r="N217" s="157">
        <v>0</v>
      </c>
      <c r="O217" s="157">
        <v>0</v>
      </c>
      <c r="P217" s="158">
        <v>0</v>
      </c>
    </row>
    <row r="218" spans="2:16" ht="14.25" customHeight="1">
      <c r="B218" s="159" t="s">
        <v>553</v>
      </c>
      <c r="C218" s="157">
        <v>0</v>
      </c>
      <c r="D218" s="160"/>
      <c r="E218" s="161">
        <f t="shared" si="5"/>
        <v>0</v>
      </c>
      <c r="F218" s="162">
        <v>0</v>
      </c>
      <c r="G218" s="157">
        <v>0</v>
      </c>
      <c r="H218" s="157">
        <v>0</v>
      </c>
      <c r="I218" s="157">
        <v>0</v>
      </c>
      <c r="J218" s="157">
        <v>0</v>
      </c>
      <c r="K218" s="157">
        <v>0</v>
      </c>
      <c r="L218" s="157">
        <v>0</v>
      </c>
      <c r="M218" s="157">
        <v>0</v>
      </c>
      <c r="N218" s="162">
        <v>0</v>
      </c>
      <c r="O218" s="157">
        <v>0</v>
      </c>
      <c r="P218" s="158">
        <v>0</v>
      </c>
    </row>
    <row r="219" spans="2:18" ht="18" customHeight="1">
      <c r="B219" s="163" t="s">
        <v>554</v>
      </c>
      <c r="C219" s="164">
        <v>163</v>
      </c>
      <c r="D219" s="164">
        <v>151</v>
      </c>
      <c r="E219" s="165">
        <f t="shared" si="5"/>
        <v>0.07947019867549669</v>
      </c>
      <c r="F219" s="164">
        <v>20</v>
      </c>
      <c r="G219" s="164">
        <v>15</v>
      </c>
      <c r="H219" s="164">
        <v>77</v>
      </c>
      <c r="I219" s="164">
        <v>65</v>
      </c>
      <c r="J219" s="164">
        <v>0</v>
      </c>
      <c r="K219" s="164">
        <v>0</v>
      </c>
      <c r="L219" s="164">
        <v>0</v>
      </c>
      <c r="M219" s="164">
        <v>0</v>
      </c>
      <c r="N219" s="164">
        <v>3</v>
      </c>
      <c r="O219" s="164">
        <v>2</v>
      </c>
      <c r="P219" s="166">
        <v>51</v>
      </c>
      <c r="Q219" s="152"/>
      <c r="R219" s="152"/>
    </row>
    <row r="220" spans="2:16" ht="14.25" customHeight="1">
      <c r="B220" s="153" t="s">
        <v>555</v>
      </c>
      <c r="C220" s="157">
        <v>0</v>
      </c>
      <c r="D220" s="155">
        <v>1</v>
      </c>
      <c r="E220" s="156">
        <f t="shared" si="5"/>
        <v>-1</v>
      </c>
      <c r="F220" s="157">
        <v>0</v>
      </c>
      <c r="G220" s="157">
        <v>0</v>
      </c>
      <c r="H220" s="157">
        <v>0</v>
      </c>
      <c r="I220" s="157">
        <v>0</v>
      </c>
      <c r="J220" s="157">
        <v>0</v>
      </c>
      <c r="K220" s="157">
        <v>0</v>
      </c>
      <c r="L220" s="157">
        <v>0</v>
      </c>
      <c r="M220" s="157">
        <v>0</v>
      </c>
      <c r="N220" s="157">
        <v>0</v>
      </c>
      <c r="O220" s="157">
        <v>0</v>
      </c>
      <c r="P220" s="158">
        <v>0</v>
      </c>
    </row>
    <row r="221" spans="2:16" ht="14.25" customHeight="1">
      <c r="B221" s="153" t="s">
        <v>556</v>
      </c>
      <c r="C221" s="157">
        <v>0</v>
      </c>
      <c r="D221" s="155"/>
      <c r="E221" s="156">
        <f t="shared" si="5"/>
        <v>0</v>
      </c>
      <c r="F221" s="157">
        <v>0</v>
      </c>
      <c r="G221" s="157">
        <v>0</v>
      </c>
      <c r="H221" s="157">
        <v>0</v>
      </c>
      <c r="I221" s="157">
        <v>0</v>
      </c>
      <c r="J221" s="157">
        <v>0</v>
      </c>
      <c r="K221" s="157">
        <v>0</v>
      </c>
      <c r="L221" s="157">
        <v>0</v>
      </c>
      <c r="M221" s="157">
        <v>0</v>
      </c>
      <c r="N221" s="157">
        <v>0</v>
      </c>
      <c r="O221" s="157">
        <v>0</v>
      </c>
      <c r="P221" s="158">
        <v>0</v>
      </c>
    </row>
    <row r="222" spans="2:16" ht="14.25" customHeight="1">
      <c r="B222" s="153" t="s">
        <v>557</v>
      </c>
      <c r="C222" s="157">
        <v>0</v>
      </c>
      <c r="D222" s="155"/>
      <c r="E222" s="156">
        <f t="shared" si="5"/>
        <v>0</v>
      </c>
      <c r="F222" s="157">
        <v>0</v>
      </c>
      <c r="G222" s="157">
        <v>0</v>
      </c>
      <c r="H222" s="157">
        <v>0</v>
      </c>
      <c r="I222" s="157">
        <v>0</v>
      </c>
      <c r="J222" s="157">
        <v>0</v>
      </c>
      <c r="K222" s="157">
        <v>0</v>
      </c>
      <c r="L222" s="157">
        <v>0</v>
      </c>
      <c r="M222" s="157">
        <v>0</v>
      </c>
      <c r="N222" s="157">
        <v>0</v>
      </c>
      <c r="O222" s="157">
        <v>0</v>
      </c>
      <c r="P222" s="158">
        <v>0</v>
      </c>
    </row>
    <row r="223" spans="2:16" ht="14.25" customHeight="1">
      <c r="B223" s="153" t="s">
        <v>558</v>
      </c>
      <c r="C223" s="157">
        <v>0</v>
      </c>
      <c r="D223" s="155"/>
      <c r="E223" s="156">
        <f t="shared" si="5"/>
        <v>0</v>
      </c>
      <c r="F223" s="157">
        <v>0</v>
      </c>
      <c r="G223" s="157">
        <v>0</v>
      </c>
      <c r="H223" s="157">
        <v>0</v>
      </c>
      <c r="I223" s="157">
        <v>0</v>
      </c>
      <c r="J223" s="157">
        <v>0</v>
      </c>
      <c r="K223" s="157">
        <v>0</v>
      </c>
      <c r="L223" s="157">
        <v>0</v>
      </c>
      <c r="M223" s="157">
        <v>0</v>
      </c>
      <c r="N223" s="157">
        <v>0</v>
      </c>
      <c r="O223" s="157">
        <v>0</v>
      </c>
      <c r="P223" s="158">
        <v>0</v>
      </c>
    </row>
    <row r="224" spans="1:18" s="152" customFormat="1" ht="14.25" customHeight="1">
      <c r="A224" s="142"/>
      <c r="B224" s="153" t="s">
        <v>559</v>
      </c>
      <c r="C224" s="157">
        <v>0</v>
      </c>
      <c r="D224" s="155"/>
      <c r="E224" s="156">
        <f t="shared" si="5"/>
        <v>0</v>
      </c>
      <c r="F224" s="157">
        <v>0</v>
      </c>
      <c r="G224" s="157">
        <v>0</v>
      </c>
      <c r="H224" s="157">
        <v>0</v>
      </c>
      <c r="I224" s="157">
        <v>0</v>
      </c>
      <c r="J224" s="157">
        <v>0</v>
      </c>
      <c r="K224" s="157">
        <v>0</v>
      </c>
      <c r="L224" s="157">
        <v>0</v>
      </c>
      <c r="M224" s="157">
        <v>0</v>
      </c>
      <c r="N224" s="157">
        <v>0</v>
      </c>
      <c r="O224" s="157">
        <v>0</v>
      </c>
      <c r="P224" s="158">
        <v>0</v>
      </c>
      <c r="Q224" s="142"/>
      <c r="R224" s="142"/>
    </row>
    <row r="225" spans="2:16" ht="14.25" customHeight="1">
      <c r="B225" s="153" t="s">
        <v>560</v>
      </c>
      <c r="C225" s="157">
        <v>0</v>
      </c>
      <c r="D225" s="155"/>
      <c r="E225" s="156">
        <f t="shared" si="5"/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58">
        <v>0</v>
      </c>
    </row>
    <row r="226" spans="2:16" ht="14.25" customHeight="1">
      <c r="B226" s="153" t="s">
        <v>561</v>
      </c>
      <c r="C226" s="157">
        <v>0</v>
      </c>
      <c r="D226" s="155"/>
      <c r="E226" s="156">
        <f t="shared" si="5"/>
        <v>0</v>
      </c>
      <c r="F226" s="157">
        <v>0</v>
      </c>
      <c r="G226" s="157">
        <v>0</v>
      </c>
      <c r="H226" s="157">
        <v>0</v>
      </c>
      <c r="I226" s="157">
        <v>1</v>
      </c>
      <c r="J226" s="157">
        <v>0</v>
      </c>
      <c r="K226" s="157">
        <v>0</v>
      </c>
      <c r="L226" s="157">
        <v>0</v>
      </c>
      <c r="M226" s="157">
        <v>0</v>
      </c>
      <c r="N226" s="157">
        <v>0</v>
      </c>
      <c r="O226" s="157">
        <v>0</v>
      </c>
      <c r="P226" s="158">
        <v>0</v>
      </c>
    </row>
    <row r="227" spans="2:16" ht="14.25" customHeight="1">
      <c r="B227" s="153" t="s">
        <v>562</v>
      </c>
      <c r="C227" s="157">
        <v>23</v>
      </c>
      <c r="D227" s="155">
        <v>16</v>
      </c>
      <c r="E227" s="156">
        <f t="shared" si="5"/>
        <v>0.4375</v>
      </c>
      <c r="F227" s="157">
        <v>0</v>
      </c>
      <c r="G227" s="157">
        <v>0</v>
      </c>
      <c r="H227" s="157">
        <v>7</v>
      </c>
      <c r="I227" s="157">
        <v>1</v>
      </c>
      <c r="J227" s="157">
        <v>0</v>
      </c>
      <c r="K227" s="157">
        <v>0</v>
      </c>
      <c r="L227" s="157">
        <v>0</v>
      </c>
      <c r="M227" s="157">
        <v>0</v>
      </c>
      <c r="N227" s="157">
        <v>2</v>
      </c>
      <c r="O227" s="157">
        <v>0</v>
      </c>
      <c r="P227" s="158">
        <v>1</v>
      </c>
    </row>
    <row r="228" spans="2:16" ht="14.25" customHeight="1">
      <c r="B228" s="153" t="s">
        <v>563</v>
      </c>
      <c r="C228" s="157">
        <v>1</v>
      </c>
      <c r="D228" s="155">
        <v>8</v>
      </c>
      <c r="E228" s="156">
        <f t="shared" si="5"/>
        <v>-0.875</v>
      </c>
      <c r="F228" s="157">
        <v>1</v>
      </c>
      <c r="G228" s="157">
        <v>1</v>
      </c>
      <c r="H228" s="157">
        <v>2</v>
      </c>
      <c r="I228" s="157">
        <v>6</v>
      </c>
      <c r="J228" s="157">
        <v>0</v>
      </c>
      <c r="K228" s="157">
        <v>0</v>
      </c>
      <c r="L228" s="157">
        <v>0</v>
      </c>
      <c r="M228" s="157">
        <v>0</v>
      </c>
      <c r="N228" s="157">
        <v>1</v>
      </c>
      <c r="O228" s="157">
        <v>0</v>
      </c>
      <c r="P228" s="158">
        <v>8</v>
      </c>
    </row>
    <row r="229" spans="2:16" ht="14.25" customHeight="1">
      <c r="B229" s="153" t="s">
        <v>564</v>
      </c>
      <c r="C229" s="157">
        <v>10</v>
      </c>
      <c r="D229" s="155">
        <v>9</v>
      </c>
      <c r="E229" s="156">
        <f t="shared" si="5"/>
        <v>0.1111111111111111</v>
      </c>
      <c r="F229" s="157">
        <v>0</v>
      </c>
      <c r="G229" s="157">
        <v>0</v>
      </c>
      <c r="H229" s="157">
        <v>4</v>
      </c>
      <c r="I229" s="157">
        <v>0</v>
      </c>
      <c r="J229" s="157">
        <v>0</v>
      </c>
      <c r="K229" s="157">
        <v>0</v>
      </c>
      <c r="L229" s="157">
        <v>0</v>
      </c>
      <c r="M229" s="157">
        <v>0</v>
      </c>
      <c r="N229" s="157">
        <v>0</v>
      </c>
      <c r="O229" s="157">
        <v>0</v>
      </c>
      <c r="P229" s="158">
        <v>1</v>
      </c>
    </row>
    <row r="230" spans="2:16" ht="14.25" customHeight="1">
      <c r="B230" s="153" t="s">
        <v>565</v>
      </c>
      <c r="C230" s="157">
        <v>3</v>
      </c>
      <c r="D230" s="155">
        <v>7</v>
      </c>
      <c r="E230" s="156">
        <f t="shared" si="5"/>
        <v>-0.5714285714285714</v>
      </c>
      <c r="F230" s="157">
        <v>0</v>
      </c>
      <c r="G230" s="157">
        <v>0</v>
      </c>
      <c r="H230" s="157">
        <v>2</v>
      </c>
      <c r="I230" s="157">
        <v>2</v>
      </c>
      <c r="J230" s="157">
        <v>0</v>
      </c>
      <c r="K230" s="157">
        <v>0</v>
      </c>
      <c r="L230" s="157">
        <v>0</v>
      </c>
      <c r="M230" s="157">
        <v>0</v>
      </c>
      <c r="N230" s="157">
        <v>0</v>
      </c>
      <c r="O230" s="157">
        <v>0</v>
      </c>
      <c r="P230" s="158">
        <v>3</v>
      </c>
    </row>
    <row r="231" spans="2:16" ht="14.25" customHeight="1">
      <c r="B231" s="153" t="s">
        <v>566</v>
      </c>
      <c r="C231" s="157">
        <v>0</v>
      </c>
      <c r="D231" s="155">
        <v>1</v>
      </c>
      <c r="E231" s="156">
        <f t="shared" si="5"/>
        <v>-1</v>
      </c>
      <c r="F231" s="157">
        <v>0</v>
      </c>
      <c r="G231" s="157">
        <v>0</v>
      </c>
      <c r="H231" s="157">
        <v>2</v>
      </c>
      <c r="I231" s="157">
        <v>3</v>
      </c>
      <c r="J231" s="157">
        <v>0</v>
      </c>
      <c r="K231" s="157">
        <v>0</v>
      </c>
      <c r="L231" s="157">
        <v>0</v>
      </c>
      <c r="M231" s="157">
        <v>0</v>
      </c>
      <c r="N231" s="157">
        <v>0</v>
      </c>
      <c r="O231" s="157">
        <v>0</v>
      </c>
      <c r="P231" s="158">
        <v>1</v>
      </c>
    </row>
    <row r="232" spans="2:16" ht="14.25" customHeight="1">
      <c r="B232" s="153" t="s">
        <v>567</v>
      </c>
      <c r="C232" s="157">
        <v>0</v>
      </c>
      <c r="D232" s="155"/>
      <c r="E232" s="156">
        <f t="shared" si="5"/>
        <v>0</v>
      </c>
      <c r="F232" s="157">
        <v>0</v>
      </c>
      <c r="G232" s="157">
        <v>0</v>
      </c>
      <c r="H232" s="157">
        <v>0</v>
      </c>
      <c r="I232" s="157">
        <v>0</v>
      </c>
      <c r="J232" s="157">
        <v>0</v>
      </c>
      <c r="K232" s="157">
        <v>0</v>
      </c>
      <c r="L232" s="157">
        <v>0</v>
      </c>
      <c r="M232" s="157">
        <v>0</v>
      </c>
      <c r="N232" s="157">
        <v>0</v>
      </c>
      <c r="O232" s="157">
        <v>0</v>
      </c>
      <c r="P232" s="158">
        <v>0</v>
      </c>
    </row>
    <row r="233" spans="2:16" ht="14.25" customHeight="1">
      <c r="B233" s="153" t="s">
        <v>568</v>
      </c>
      <c r="C233" s="157">
        <v>0</v>
      </c>
      <c r="D233" s="155"/>
      <c r="E233" s="156">
        <f t="shared" si="5"/>
        <v>0</v>
      </c>
      <c r="F233" s="157">
        <v>0</v>
      </c>
      <c r="G233" s="157">
        <v>0</v>
      </c>
      <c r="H233" s="157">
        <v>0</v>
      </c>
      <c r="I233" s="157">
        <v>0</v>
      </c>
      <c r="J233" s="157">
        <v>0</v>
      </c>
      <c r="K233" s="157">
        <v>0</v>
      </c>
      <c r="L233" s="157">
        <v>0</v>
      </c>
      <c r="M233" s="157">
        <v>0</v>
      </c>
      <c r="N233" s="157">
        <v>0</v>
      </c>
      <c r="O233" s="157">
        <v>0</v>
      </c>
      <c r="P233" s="158">
        <v>0</v>
      </c>
    </row>
    <row r="234" spans="2:16" ht="14.25" customHeight="1">
      <c r="B234" s="153" t="s">
        <v>569</v>
      </c>
      <c r="C234" s="157">
        <v>126</v>
      </c>
      <c r="D234" s="155">
        <v>109</v>
      </c>
      <c r="E234" s="156">
        <f t="shared" si="5"/>
        <v>0.1559633027522936</v>
      </c>
      <c r="F234" s="157">
        <v>19</v>
      </c>
      <c r="G234" s="157">
        <v>14</v>
      </c>
      <c r="H234" s="157">
        <v>60</v>
      </c>
      <c r="I234" s="157">
        <v>52</v>
      </c>
      <c r="J234" s="157">
        <v>0</v>
      </c>
      <c r="K234" s="157">
        <v>0</v>
      </c>
      <c r="L234" s="157">
        <v>0</v>
      </c>
      <c r="M234" s="157">
        <v>0</v>
      </c>
      <c r="N234" s="157">
        <v>0</v>
      </c>
      <c r="O234" s="157">
        <v>2</v>
      </c>
      <c r="P234" s="158">
        <v>37</v>
      </c>
    </row>
    <row r="235" spans="2:16" ht="14.25" customHeight="1">
      <c r="B235" s="153" t="s">
        <v>570</v>
      </c>
      <c r="C235" s="157">
        <v>0</v>
      </c>
      <c r="D235" s="155"/>
      <c r="E235" s="156">
        <f t="shared" si="5"/>
        <v>0</v>
      </c>
      <c r="F235" s="157">
        <v>0</v>
      </c>
      <c r="G235" s="157">
        <v>0</v>
      </c>
      <c r="H235" s="157">
        <v>0</v>
      </c>
      <c r="I235" s="157">
        <v>0</v>
      </c>
      <c r="J235" s="157">
        <v>0</v>
      </c>
      <c r="K235" s="157">
        <v>0</v>
      </c>
      <c r="L235" s="157">
        <v>0</v>
      </c>
      <c r="M235" s="157">
        <v>0</v>
      </c>
      <c r="N235" s="157">
        <v>0</v>
      </c>
      <c r="O235" s="157">
        <v>0</v>
      </c>
      <c r="P235" s="158">
        <v>0</v>
      </c>
    </row>
    <row r="236" spans="2:16" ht="14.25" customHeight="1">
      <c r="B236" s="153" t="s">
        <v>571</v>
      </c>
      <c r="C236" s="157">
        <v>0</v>
      </c>
      <c r="D236" s="155"/>
      <c r="E236" s="156">
        <f t="shared" si="5"/>
        <v>0</v>
      </c>
      <c r="F236" s="157">
        <v>0</v>
      </c>
      <c r="G236" s="157">
        <v>0</v>
      </c>
      <c r="H236" s="157">
        <v>0</v>
      </c>
      <c r="I236" s="157">
        <v>0</v>
      </c>
      <c r="J236" s="157">
        <v>0</v>
      </c>
      <c r="K236" s="157">
        <v>0</v>
      </c>
      <c r="L236" s="157">
        <v>0</v>
      </c>
      <c r="M236" s="157">
        <v>0</v>
      </c>
      <c r="N236" s="157">
        <v>0</v>
      </c>
      <c r="O236" s="157">
        <v>0</v>
      </c>
      <c r="P236" s="158">
        <v>0</v>
      </c>
    </row>
    <row r="237" spans="2:16" ht="14.25" customHeight="1">
      <c r="B237" s="153" t="s">
        <v>572</v>
      </c>
      <c r="C237" s="157">
        <v>0</v>
      </c>
      <c r="D237" s="155"/>
      <c r="E237" s="156">
        <f t="shared" si="5"/>
        <v>0</v>
      </c>
      <c r="F237" s="157">
        <v>0</v>
      </c>
      <c r="G237" s="157">
        <v>0</v>
      </c>
      <c r="H237" s="157">
        <v>0</v>
      </c>
      <c r="I237" s="157">
        <v>0</v>
      </c>
      <c r="J237" s="157">
        <v>0</v>
      </c>
      <c r="K237" s="157">
        <v>0</v>
      </c>
      <c r="L237" s="157">
        <v>0</v>
      </c>
      <c r="M237" s="157">
        <v>0</v>
      </c>
      <c r="N237" s="157">
        <v>0</v>
      </c>
      <c r="O237" s="157">
        <v>0</v>
      </c>
      <c r="P237" s="158">
        <v>0</v>
      </c>
    </row>
    <row r="238" spans="2:16" ht="14.25" customHeight="1">
      <c r="B238" s="153" t="s">
        <v>573</v>
      </c>
      <c r="C238" s="157">
        <v>0</v>
      </c>
      <c r="D238" s="155"/>
      <c r="E238" s="156">
        <f t="shared" si="5"/>
        <v>0</v>
      </c>
      <c r="F238" s="157">
        <v>0</v>
      </c>
      <c r="G238" s="157">
        <v>0</v>
      </c>
      <c r="H238" s="157">
        <v>0</v>
      </c>
      <c r="I238" s="157">
        <v>0</v>
      </c>
      <c r="J238" s="157">
        <v>0</v>
      </c>
      <c r="K238" s="157">
        <v>0</v>
      </c>
      <c r="L238" s="157">
        <v>0</v>
      </c>
      <c r="M238" s="157">
        <v>0</v>
      </c>
      <c r="N238" s="157">
        <v>0</v>
      </c>
      <c r="O238" s="157">
        <v>0</v>
      </c>
      <c r="P238" s="158">
        <v>0</v>
      </c>
    </row>
    <row r="239" spans="2:16" ht="14.25" customHeight="1">
      <c r="B239" s="159" t="s">
        <v>574</v>
      </c>
      <c r="C239" s="157">
        <v>0</v>
      </c>
      <c r="D239" s="160"/>
      <c r="E239" s="161">
        <f t="shared" si="5"/>
        <v>0</v>
      </c>
      <c r="F239" s="162">
        <v>0</v>
      </c>
      <c r="G239" s="157">
        <v>0</v>
      </c>
      <c r="H239" s="157">
        <v>0</v>
      </c>
      <c r="I239" s="157">
        <v>0</v>
      </c>
      <c r="J239" s="157">
        <v>0</v>
      </c>
      <c r="K239" s="157">
        <v>0</v>
      </c>
      <c r="L239" s="157">
        <v>0</v>
      </c>
      <c r="M239" s="157">
        <v>0</v>
      </c>
      <c r="N239" s="162">
        <v>0</v>
      </c>
      <c r="O239" s="157">
        <v>0</v>
      </c>
      <c r="P239" s="158">
        <v>0</v>
      </c>
    </row>
    <row r="240" spans="2:18" ht="18" customHeight="1">
      <c r="B240" s="163" t="s">
        <v>575</v>
      </c>
      <c r="C240" s="164">
        <v>3</v>
      </c>
      <c r="D240" s="164">
        <v>2</v>
      </c>
      <c r="E240" s="165">
        <f t="shared" si="5"/>
        <v>0.5</v>
      </c>
      <c r="F240" s="164">
        <v>0</v>
      </c>
      <c r="G240" s="164">
        <v>0</v>
      </c>
      <c r="H240" s="164">
        <v>1</v>
      </c>
      <c r="I240" s="164">
        <v>1</v>
      </c>
      <c r="J240" s="164">
        <v>0</v>
      </c>
      <c r="K240" s="164">
        <v>0</v>
      </c>
      <c r="L240" s="164">
        <v>0</v>
      </c>
      <c r="M240" s="164">
        <v>0</v>
      </c>
      <c r="N240" s="164">
        <v>0</v>
      </c>
      <c r="O240" s="164">
        <v>0</v>
      </c>
      <c r="P240" s="166">
        <v>0</v>
      </c>
      <c r="Q240" s="152"/>
      <c r="R240" s="152"/>
    </row>
    <row r="241" spans="2:16" ht="14.25" customHeight="1">
      <c r="B241" s="153" t="s">
        <v>576</v>
      </c>
      <c r="C241" s="157">
        <v>0</v>
      </c>
      <c r="D241" s="155"/>
      <c r="E241" s="156">
        <f t="shared" si="5"/>
        <v>0</v>
      </c>
      <c r="F241" s="157">
        <v>0</v>
      </c>
      <c r="G241" s="157">
        <v>0</v>
      </c>
      <c r="H241" s="157">
        <v>0</v>
      </c>
      <c r="I241" s="157">
        <v>0</v>
      </c>
      <c r="J241" s="157">
        <v>0</v>
      </c>
      <c r="K241" s="157">
        <v>0</v>
      </c>
      <c r="L241" s="157">
        <v>0</v>
      </c>
      <c r="M241" s="157">
        <v>0</v>
      </c>
      <c r="N241" s="157">
        <v>0</v>
      </c>
      <c r="O241" s="157">
        <v>0</v>
      </c>
      <c r="P241" s="158">
        <v>0</v>
      </c>
    </row>
    <row r="242" spans="2:16" ht="14.25" customHeight="1">
      <c r="B242" s="153" t="s">
        <v>577</v>
      </c>
      <c r="C242" s="157">
        <v>0</v>
      </c>
      <c r="D242" s="167"/>
      <c r="E242" s="156">
        <f t="shared" si="5"/>
        <v>0</v>
      </c>
      <c r="F242" s="157">
        <v>0</v>
      </c>
      <c r="G242" s="157">
        <v>0</v>
      </c>
      <c r="H242" s="157">
        <v>0</v>
      </c>
      <c r="I242" s="157">
        <v>0</v>
      </c>
      <c r="J242" s="157">
        <v>0</v>
      </c>
      <c r="K242" s="157">
        <v>0</v>
      </c>
      <c r="L242" s="157">
        <v>0</v>
      </c>
      <c r="M242" s="157">
        <v>0</v>
      </c>
      <c r="N242" s="157">
        <v>0</v>
      </c>
      <c r="O242" s="157">
        <v>0</v>
      </c>
      <c r="P242" s="158">
        <v>0</v>
      </c>
    </row>
    <row r="243" spans="2:16" ht="14.25" customHeight="1">
      <c r="B243" s="153" t="s">
        <v>578</v>
      </c>
      <c r="C243" s="157">
        <v>0</v>
      </c>
      <c r="D243" s="167"/>
      <c r="E243" s="156">
        <f t="shared" si="5"/>
        <v>0</v>
      </c>
      <c r="F243" s="157">
        <v>0</v>
      </c>
      <c r="G243" s="157">
        <v>0</v>
      </c>
      <c r="H243" s="157">
        <v>0</v>
      </c>
      <c r="I243" s="157">
        <v>0</v>
      </c>
      <c r="J243" s="157">
        <v>0</v>
      </c>
      <c r="K243" s="157">
        <v>0</v>
      </c>
      <c r="L243" s="157">
        <v>0</v>
      </c>
      <c r="M243" s="157">
        <v>0</v>
      </c>
      <c r="N243" s="157">
        <v>0</v>
      </c>
      <c r="O243" s="157">
        <v>0</v>
      </c>
      <c r="P243" s="158">
        <v>0</v>
      </c>
    </row>
    <row r="244" spans="2:16" ht="14.25" customHeight="1">
      <c r="B244" s="153" t="s">
        <v>579</v>
      </c>
      <c r="C244" s="157">
        <v>0</v>
      </c>
      <c r="D244" s="155"/>
      <c r="E244" s="156">
        <f t="shared" si="5"/>
        <v>0</v>
      </c>
      <c r="F244" s="157">
        <v>0</v>
      </c>
      <c r="G244" s="157">
        <v>0</v>
      </c>
      <c r="H244" s="157">
        <v>0</v>
      </c>
      <c r="I244" s="157">
        <v>0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8">
        <v>0</v>
      </c>
    </row>
    <row r="245" spans="1:18" s="152" customFormat="1" ht="14.25" customHeight="1">
      <c r="A245" s="142"/>
      <c r="B245" s="153" t="s">
        <v>580</v>
      </c>
      <c r="C245" s="157">
        <v>3</v>
      </c>
      <c r="D245" s="155">
        <v>1</v>
      </c>
      <c r="E245" s="156">
        <f t="shared" si="5"/>
        <v>2</v>
      </c>
      <c r="F245" s="157">
        <v>0</v>
      </c>
      <c r="G245" s="157">
        <v>0</v>
      </c>
      <c r="H245" s="157">
        <v>0</v>
      </c>
      <c r="I245" s="157">
        <v>0</v>
      </c>
      <c r="J245" s="157">
        <v>0</v>
      </c>
      <c r="K245" s="157">
        <v>0</v>
      </c>
      <c r="L245" s="157">
        <v>0</v>
      </c>
      <c r="M245" s="157">
        <v>0</v>
      </c>
      <c r="N245" s="157">
        <v>0</v>
      </c>
      <c r="O245" s="157">
        <v>0</v>
      </c>
      <c r="P245" s="158">
        <v>0</v>
      </c>
      <c r="Q245" s="142"/>
      <c r="R245" s="142"/>
    </row>
    <row r="246" spans="2:16" ht="14.25" customHeight="1">
      <c r="B246" s="153" t="s">
        <v>581</v>
      </c>
      <c r="C246" s="157">
        <v>0</v>
      </c>
      <c r="D246" s="155"/>
      <c r="E246" s="156">
        <f t="shared" si="5"/>
        <v>0</v>
      </c>
      <c r="F246" s="157">
        <v>0</v>
      </c>
      <c r="G246" s="157">
        <v>0</v>
      </c>
      <c r="H246" s="157">
        <v>0</v>
      </c>
      <c r="I246" s="157">
        <v>0</v>
      </c>
      <c r="J246" s="157">
        <v>0</v>
      </c>
      <c r="K246" s="157">
        <v>0</v>
      </c>
      <c r="L246" s="157">
        <v>0</v>
      </c>
      <c r="M246" s="157">
        <v>0</v>
      </c>
      <c r="N246" s="157">
        <v>0</v>
      </c>
      <c r="O246" s="157">
        <v>0</v>
      </c>
      <c r="P246" s="158">
        <v>0</v>
      </c>
    </row>
    <row r="247" spans="2:16" ht="14.25" customHeight="1">
      <c r="B247" s="153" t="s">
        <v>582</v>
      </c>
      <c r="C247" s="157">
        <v>0</v>
      </c>
      <c r="D247" s="155"/>
      <c r="E247" s="156">
        <f t="shared" si="5"/>
        <v>0</v>
      </c>
      <c r="F247" s="157">
        <v>0</v>
      </c>
      <c r="G247" s="157">
        <v>0</v>
      </c>
      <c r="H247" s="157">
        <v>0</v>
      </c>
      <c r="I247" s="157">
        <v>0</v>
      </c>
      <c r="J247" s="157">
        <v>0</v>
      </c>
      <c r="K247" s="157">
        <v>0</v>
      </c>
      <c r="L247" s="157">
        <v>0</v>
      </c>
      <c r="M247" s="157">
        <v>0</v>
      </c>
      <c r="N247" s="157">
        <v>0</v>
      </c>
      <c r="O247" s="157">
        <v>0</v>
      </c>
      <c r="P247" s="158">
        <v>0</v>
      </c>
    </row>
    <row r="248" spans="2:16" ht="14.25" customHeight="1">
      <c r="B248" s="153" t="s">
        <v>583</v>
      </c>
      <c r="C248" s="157">
        <v>0</v>
      </c>
      <c r="D248" s="155"/>
      <c r="E248" s="156">
        <f t="shared" si="5"/>
        <v>0</v>
      </c>
      <c r="F248" s="157">
        <v>0</v>
      </c>
      <c r="G248" s="157">
        <v>0</v>
      </c>
      <c r="H248" s="157">
        <v>1</v>
      </c>
      <c r="I248" s="157">
        <v>1</v>
      </c>
      <c r="J248" s="157">
        <v>0</v>
      </c>
      <c r="K248" s="157">
        <v>0</v>
      </c>
      <c r="L248" s="157">
        <v>0</v>
      </c>
      <c r="M248" s="157">
        <v>0</v>
      </c>
      <c r="N248" s="157">
        <v>0</v>
      </c>
      <c r="O248" s="157">
        <v>0</v>
      </c>
      <c r="P248" s="158">
        <v>0</v>
      </c>
    </row>
    <row r="249" spans="2:16" ht="14.25" customHeight="1">
      <c r="B249" s="153" t="s">
        <v>584</v>
      </c>
      <c r="C249" s="157">
        <v>0</v>
      </c>
      <c r="D249" s="155"/>
      <c r="E249" s="156">
        <f t="shared" si="5"/>
        <v>0</v>
      </c>
      <c r="F249" s="157">
        <v>0</v>
      </c>
      <c r="G249" s="157">
        <v>0</v>
      </c>
      <c r="H249" s="157">
        <v>0</v>
      </c>
      <c r="I249" s="157">
        <v>0</v>
      </c>
      <c r="J249" s="157">
        <v>0</v>
      </c>
      <c r="K249" s="157">
        <v>0</v>
      </c>
      <c r="L249" s="157">
        <v>0</v>
      </c>
      <c r="M249" s="157">
        <v>0</v>
      </c>
      <c r="N249" s="157">
        <v>0</v>
      </c>
      <c r="O249" s="157">
        <v>0</v>
      </c>
      <c r="P249" s="158">
        <v>0</v>
      </c>
    </row>
    <row r="250" spans="2:16" ht="14.25" customHeight="1">
      <c r="B250" s="153" t="s">
        <v>585</v>
      </c>
      <c r="C250" s="157">
        <v>0</v>
      </c>
      <c r="D250" s="155"/>
      <c r="E250" s="156">
        <f t="shared" si="5"/>
        <v>0</v>
      </c>
      <c r="F250" s="157">
        <v>0</v>
      </c>
      <c r="G250" s="157">
        <v>0</v>
      </c>
      <c r="H250" s="157">
        <v>0</v>
      </c>
      <c r="I250" s="157">
        <v>0</v>
      </c>
      <c r="J250" s="157">
        <v>0</v>
      </c>
      <c r="K250" s="157">
        <v>0</v>
      </c>
      <c r="L250" s="157">
        <v>0</v>
      </c>
      <c r="M250" s="157">
        <v>0</v>
      </c>
      <c r="N250" s="157">
        <v>0</v>
      </c>
      <c r="O250" s="157">
        <v>0</v>
      </c>
      <c r="P250" s="158">
        <v>0</v>
      </c>
    </row>
    <row r="251" spans="2:16" ht="14.25" customHeight="1">
      <c r="B251" s="153" t="s">
        <v>586</v>
      </c>
      <c r="C251" s="157">
        <v>0</v>
      </c>
      <c r="D251" s="155"/>
      <c r="E251" s="156">
        <f t="shared" si="5"/>
        <v>0</v>
      </c>
      <c r="F251" s="157">
        <v>0</v>
      </c>
      <c r="G251" s="157">
        <v>0</v>
      </c>
      <c r="H251" s="157">
        <v>0</v>
      </c>
      <c r="I251" s="157">
        <v>0</v>
      </c>
      <c r="J251" s="157">
        <v>0</v>
      </c>
      <c r="K251" s="157">
        <v>0</v>
      </c>
      <c r="L251" s="157">
        <v>0</v>
      </c>
      <c r="M251" s="157">
        <v>0</v>
      </c>
      <c r="N251" s="157">
        <v>0</v>
      </c>
      <c r="O251" s="157">
        <v>0</v>
      </c>
      <c r="P251" s="158">
        <v>0</v>
      </c>
    </row>
    <row r="252" spans="2:16" ht="14.25" customHeight="1">
      <c r="B252" s="153" t="s">
        <v>587</v>
      </c>
      <c r="C252" s="157">
        <v>0</v>
      </c>
      <c r="D252" s="155"/>
      <c r="E252" s="156">
        <f t="shared" si="5"/>
        <v>0</v>
      </c>
      <c r="F252" s="157">
        <v>0</v>
      </c>
      <c r="G252" s="157">
        <v>0</v>
      </c>
      <c r="H252" s="157">
        <v>0</v>
      </c>
      <c r="I252" s="157">
        <v>0</v>
      </c>
      <c r="J252" s="157">
        <v>0</v>
      </c>
      <c r="K252" s="157">
        <v>0</v>
      </c>
      <c r="L252" s="157">
        <v>0</v>
      </c>
      <c r="M252" s="157">
        <v>0</v>
      </c>
      <c r="N252" s="157">
        <v>0</v>
      </c>
      <c r="O252" s="157">
        <v>0</v>
      </c>
      <c r="P252" s="158">
        <v>0</v>
      </c>
    </row>
    <row r="253" spans="2:16" ht="14.25" customHeight="1">
      <c r="B253" s="153" t="s">
        <v>588</v>
      </c>
      <c r="C253" s="157">
        <v>0</v>
      </c>
      <c r="D253" s="155"/>
      <c r="E253" s="156">
        <f t="shared" si="5"/>
        <v>0</v>
      </c>
      <c r="F253" s="157">
        <v>0</v>
      </c>
      <c r="G253" s="157">
        <v>0</v>
      </c>
      <c r="H253" s="157">
        <v>0</v>
      </c>
      <c r="I253" s="157">
        <v>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57">
        <v>0</v>
      </c>
      <c r="P253" s="158">
        <v>0</v>
      </c>
    </row>
    <row r="254" spans="2:16" ht="14.25" customHeight="1">
      <c r="B254" s="153" t="s">
        <v>589</v>
      </c>
      <c r="C254" s="157">
        <v>0</v>
      </c>
      <c r="D254" s="155">
        <v>1</v>
      </c>
      <c r="E254" s="156">
        <f t="shared" si="5"/>
        <v>-1</v>
      </c>
      <c r="F254" s="157">
        <v>0</v>
      </c>
      <c r="G254" s="157">
        <v>0</v>
      </c>
      <c r="H254" s="157">
        <v>0</v>
      </c>
      <c r="I254" s="157">
        <v>0</v>
      </c>
      <c r="J254" s="157">
        <v>0</v>
      </c>
      <c r="K254" s="157">
        <v>0</v>
      </c>
      <c r="L254" s="157">
        <v>0</v>
      </c>
      <c r="M254" s="157">
        <v>0</v>
      </c>
      <c r="N254" s="157">
        <v>0</v>
      </c>
      <c r="O254" s="157">
        <v>0</v>
      </c>
      <c r="P254" s="158">
        <v>0</v>
      </c>
    </row>
    <row r="255" spans="2:16" ht="14.25" customHeight="1">
      <c r="B255" s="153" t="s">
        <v>590</v>
      </c>
      <c r="C255" s="157">
        <v>0</v>
      </c>
      <c r="D255" s="155"/>
      <c r="E255" s="156">
        <f t="shared" si="5"/>
        <v>0</v>
      </c>
      <c r="F255" s="157">
        <v>0</v>
      </c>
      <c r="G255" s="157">
        <v>0</v>
      </c>
      <c r="H255" s="157">
        <v>0</v>
      </c>
      <c r="I255" s="157">
        <v>0</v>
      </c>
      <c r="J255" s="157">
        <v>0</v>
      </c>
      <c r="K255" s="157">
        <v>0</v>
      </c>
      <c r="L255" s="157">
        <v>0</v>
      </c>
      <c r="M255" s="157">
        <v>0</v>
      </c>
      <c r="N255" s="157">
        <v>0</v>
      </c>
      <c r="O255" s="157">
        <v>0</v>
      </c>
      <c r="P255" s="158">
        <v>0</v>
      </c>
    </row>
    <row r="256" spans="2:16" ht="14.25" customHeight="1">
      <c r="B256" s="153" t="s">
        <v>591</v>
      </c>
      <c r="C256" s="157">
        <v>0</v>
      </c>
      <c r="D256" s="155"/>
      <c r="E256" s="156">
        <f t="shared" si="5"/>
        <v>0</v>
      </c>
      <c r="F256" s="157">
        <v>0</v>
      </c>
      <c r="G256" s="157">
        <v>0</v>
      </c>
      <c r="H256" s="157">
        <v>0</v>
      </c>
      <c r="I256" s="157">
        <v>0</v>
      </c>
      <c r="J256" s="157">
        <v>0</v>
      </c>
      <c r="K256" s="157">
        <v>0</v>
      </c>
      <c r="L256" s="157">
        <v>0</v>
      </c>
      <c r="M256" s="157">
        <v>0</v>
      </c>
      <c r="N256" s="157">
        <v>0</v>
      </c>
      <c r="O256" s="157">
        <v>0</v>
      </c>
      <c r="P256" s="158">
        <v>0</v>
      </c>
    </row>
    <row r="257" spans="2:16" ht="14.25" customHeight="1">
      <c r="B257" s="153" t="s">
        <v>592</v>
      </c>
      <c r="C257" s="157">
        <v>0</v>
      </c>
      <c r="D257" s="155"/>
      <c r="E257" s="156">
        <f t="shared" si="5"/>
        <v>0</v>
      </c>
      <c r="F257" s="157">
        <v>0</v>
      </c>
      <c r="G257" s="157">
        <v>0</v>
      </c>
      <c r="H257" s="157">
        <v>0</v>
      </c>
      <c r="I257" s="157">
        <v>0</v>
      </c>
      <c r="J257" s="157">
        <v>0</v>
      </c>
      <c r="K257" s="157">
        <v>0</v>
      </c>
      <c r="L257" s="157">
        <v>0</v>
      </c>
      <c r="M257" s="157">
        <v>0</v>
      </c>
      <c r="N257" s="157">
        <v>0</v>
      </c>
      <c r="O257" s="157">
        <v>0</v>
      </c>
      <c r="P257" s="158">
        <v>0</v>
      </c>
    </row>
    <row r="258" spans="2:16" ht="14.25" customHeight="1">
      <c r="B258" s="153" t="s">
        <v>593</v>
      </c>
      <c r="C258" s="157">
        <v>0</v>
      </c>
      <c r="D258" s="155"/>
      <c r="E258" s="156">
        <f t="shared" si="5"/>
        <v>0</v>
      </c>
      <c r="F258" s="157">
        <v>0</v>
      </c>
      <c r="G258" s="157">
        <v>0</v>
      </c>
      <c r="H258" s="157">
        <v>0</v>
      </c>
      <c r="I258" s="157">
        <v>0</v>
      </c>
      <c r="J258" s="157">
        <v>0</v>
      </c>
      <c r="K258" s="157">
        <v>0</v>
      </c>
      <c r="L258" s="157">
        <v>0</v>
      </c>
      <c r="M258" s="157">
        <v>0</v>
      </c>
      <c r="N258" s="157">
        <v>0</v>
      </c>
      <c r="O258" s="157">
        <v>0</v>
      </c>
      <c r="P258" s="158">
        <v>0</v>
      </c>
    </row>
    <row r="259" spans="2:16" ht="14.25" customHeight="1">
      <c r="B259" s="153" t="s">
        <v>594</v>
      </c>
      <c r="C259" s="157">
        <v>0</v>
      </c>
      <c r="D259" s="155"/>
      <c r="E259" s="156">
        <f t="shared" si="5"/>
        <v>0</v>
      </c>
      <c r="F259" s="157">
        <v>0</v>
      </c>
      <c r="G259" s="157">
        <v>0</v>
      </c>
      <c r="H259" s="157">
        <v>0</v>
      </c>
      <c r="I259" s="157">
        <v>0</v>
      </c>
      <c r="J259" s="157">
        <v>0</v>
      </c>
      <c r="K259" s="157">
        <v>0</v>
      </c>
      <c r="L259" s="157">
        <v>0</v>
      </c>
      <c r="M259" s="157">
        <v>0</v>
      </c>
      <c r="N259" s="157">
        <v>0</v>
      </c>
      <c r="O259" s="157">
        <v>0</v>
      </c>
      <c r="P259" s="158">
        <v>0</v>
      </c>
    </row>
    <row r="260" spans="2:16" ht="14.25" customHeight="1">
      <c r="B260" s="153" t="s">
        <v>595</v>
      </c>
      <c r="C260" s="157">
        <v>0</v>
      </c>
      <c r="D260" s="155"/>
      <c r="E260" s="156">
        <f t="shared" si="5"/>
        <v>0</v>
      </c>
      <c r="F260" s="157">
        <v>0</v>
      </c>
      <c r="G260" s="157">
        <v>0</v>
      </c>
      <c r="H260" s="157">
        <v>0</v>
      </c>
      <c r="I260" s="157">
        <v>0</v>
      </c>
      <c r="J260" s="157">
        <v>0</v>
      </c>
      <c r="K260" s="157">
        <v>0</v>
      </c>
      <c r="L260" s="157">
        <v>0</v>
      </c>
      <c r="M260" s="157">
        <v>0</v>
      </c>
      <c r="N260" s="157">
        <v>0</v>
      </c>
      <c r="O260" s="157">
        <v>0</v>
      </c>
      <c r="P260" s="158">
        <v>0</v>
      </c>
    </row>
    <row r="261" spans="2:16" ht="14.25" customHeight="1">
      <c r="B261" s="153" t="s">
        <v>596</v>
      </c>
      <c r="C261" s="157">
        <v>0</v>
      </c>
      <c r="D261" s="155"/>
      <c r="E261" s="156">
        <f t="shared" si="5"/>
        <v>0</v>
      </c>
      <c r="F261" s="157">
        <v>0</v>
      </c>
      <c r="G261" s="157">
        <v>0</v>
      </c>
      <c r="H261" s="157">
        <v>0</v>
      </c>
      <c r="I261" s="157">
        <v>0</v>
      </c>
      <c r="J261" s="157">
        <v>0</v>
      </c>
      <c r="K261" s="157">
        <v>0</v>
      </c>
      <c r="L261" s="157">
        <v>0</v>
      </c>
      <c r="M261" s="157">
        <v>0</v>
      </c>
      <c r="N261" s="157">
        <v>0</v>
      </c>
      <c r="O261" s="157">
        <v>0</v>
      </c>
      <c r="P261" s="158">
        <v>0</v>
      </c>
    </row>
    <row r="262" spans="2:16" ht="14.25" customHeight="1">
      <c r="B262" s="153" t="s">
        <v>597</v>
      </c>
      <c r="C262" s="157">
        <v>0</v>
      </c>
      <c r="D262" s="155"/>
      <c r="E262" s="156">
        <f t="shared" si="5"/>
        <v>0</v>
      </c>
      <c r="F262" s="157">
        <v>0</v>
      </c>
      <c r="G262" s="157">
        <v>0</v>
      </c>
      <c r="H262" s="157">
        <v>0</v>
      </c>
      <c r="I262" s="157">
        <v>0</v>
      </c>
      <c r="J262" s="157">
        <v>0</v>
      </c>
      <c r="K262" s="157">
        <v>0</v>
      </c>
      <c r="L262" s="157">
        <v>0</v>
      </c>
      <c r="M262" s="157">
        <v>0</v>
      </c>
      <c r="N262" s="157">
        <v>0</v>
      </c>
      <c r="O262" s="157">
        <v>0</v>
      </c>
      <c r="P262" s="158">
        <v>0</v>
      </c>
    </row>
    <row r="263" spans="2:16" ht="14.25" customHeight="1">
      <c r="B263" s="153" t="s">
        <v>598</v>
      </c>
      <c r="C263" s="157">
        <v>0</v>
      </c>
      <c r="D263" s="155"/>
      <c r="E263" s="156">
        <f t="shared" si="5"/>
        <v>0</v>
      </c>
      <c r="F263" s="157">
        <v>0</v>
      </c>
      <c r="G263" s="157">
        <v>0</v>
      </c>
      <c r="H263" s="157">
        <v>0</v>
      </c>
      <c r="I263" s="157">
        <v>0</v>
      </c>
      <c r="J263" s="157">
        <v>0</v>
      </c>
      <c r="K263" s="157">
        <v>0</v>
      </c>
      <c r="L263" s="157">
        <v>0</v>
      </c>
      <c r="M263" s="157">
        <v>0</v>
      </c>
      <c r="N263" s="157">
        <v>0</v>
      </c>
      <c r="O263" s="157">
        <v>0</v>
      </c>
      <c r="P263" s="158">
        <v>0</v>
      </c>
    </row>
    <row r="264" spans="2:16" ht="14.25" customHeight="1">
      <c r="B264" s="153" t="s">
        <v>599</v>
      </c>
      <c r="C264" s="157">
        <v>0</v>
      </c>
      <c r="D264" s="155"/>
      <c r="E264" s="156">
        <f t="shared" si="5"/>
        <v>0</v>
      </c>
      <c r="F264" s="157">
        <v>0</v>
      </c>
      <c r="G264" s="157">
        <v>0</v>
      </c>
      <c r="H264" s="157">
        <v>0</v>
      </c>
      <c r="I264" s="157">
        <v>0</v>
      </c>
      <c r="J264" s="157">
        <v>0</v>
      </c>
      <c r="K264" s="157">
        <v>0</v>
      </c>
      <c r="L264" s="157">
        <v>0</v>
      </c>
      <c r="M264" s="157">
        <v>0</v>
      </c>
      <c r="N264" s="157">
        <v>0</v>
      </c>
      <c r="O264" s="157">
        <v>0</v>
      </c>
      <c r="P264" s="158">
        <v>0</v>
      </c>
    </row>
    <row r="265" spans="2:16" ht="14.25" customHeight="1">
      <c r="B265" s="153" t="s">
        <v>600</v>
      </c>
      <c r="C265" s="157">
        <v>0</v>
      </c>
      <c r="D265" s="155"/>
      <c r="E265" s="156">
        <f t="shared" si="5"/>
        <v>0</v>
      </c>
      <c r="F265" s="157">
        <v>0</v>
      </c>
      <c r="G265" s="157">
        <v>0</v>
      </c>
      <c r="H265" s="157">
        <v>0</v>
      </c>
      <c r="I265" s="157">
        <v>0</v>
      </c>
      <c r="J265" s="157">
        <v>0</v>
      </c>
      <c r="K265" s="157">
        <v>0</v>
      </c>
      <c r="L265" s="157">
        <v>0</v>
      </c>
      <c r="M265" s="157">
        <v>0</v>
      </c>
      <c r="N265" s="157">
        <v>0</v>
      </c>
      <c r="O265" s="157">
        <v>0</v>
      </c>
      <c r="P265" s="158">
        <v>0</v>
      </c>
    </row>
    <row r="266" spans="2:16" ht="14.25" customHeight="1">
      <c r="B266" s="159" t="s">
        <v>601</v>
      </c>
      <c r="C266" s="157">
        <v>0</v>
      </c>
      <c r="D266" s="160"/>
      <c r="E266" s="161">
        <f t="shared" si="5"/>
        <v>0</v>
      </c>
      <c r="F266" s="162">
        <v>0</v>
      </c>
      <c r="G266" s="157">
        <v>0</v>
      </c>
      <c r="H266" s="157">
        <v>0</v>
      </c>
      <c r="I266" s="157">
        <v>0</v>
      </c>
      <c r="J266" s="157">
        <v>0</v>
      </c>
      <c r="K266" s="157">
        <v>0</v>
      </c>
      <c r="L266" s="157">
        <v>0</v>
      </c>
      <c r="M266" s="157">
        <v>0</v>
      </c>
      <c r="N266" s="162">
        <v>0</v>
      </c>
      <c r="O266" s="157">
        <v>0</v>
      </c>
      <c r="P266" s="158">
        <v>0</v>
      </c>
    </row>
    <row r="267" spans="2:18" ht="18" customHeight="1">
      <c r="B267" s="163" t="s">
        <v>602</v>
      </c>
      <c r="C267" s="164">
        <v>24</v>
      </c>
      <c r="D267" s="164">
        <v>34</v>
      </c>
      <c r="E267" s="165">
        <f aca="true" t="shared" si="6" ref="E267:E325">IF(IF(D267="S/D",0,D267)&lt;&gt;0,(C267-D267)/D267,0)</f>
        <v>-0.29411764705882354</v>
      </c>
      <c r="F267" s="164">
        <v>1</v>
      </c>
      <c r="G267" s="164">
        <v>0</v>
      </c>
      <c r="H267" s="164">
        <v>28</v>
      </c>
      <c r="I267" s="164">
        <v>35</v>
      </c>
      <c r="J267" s="164">
        <v>0</v>
      </c>
      <c r="K267" s="164">
        <v>0</v>
      </c>
      <c r="L267" s="164">
        <v>0</v>
      </c>
      <c r="M267" s="164">
        <v>0</v>
      </c>
      <c r="N267" s="164">
        <v>2</v>
      </c>
      <c r="O267" s="164">
        <v>0</v>
      </c>
      <c r="P267" s="164">
        <v>23</v>
      </c>
      <c r="Q267" s="152"/>
      <c r="R267" s="152"/>
    </row>
    <row r="268" spans="2:16" ht="14.25" customHeight="1">
      <c r="B268" s="153" t="s">
        <v>603</v>
      </c>
      <c r="C268" s="157">
        <v>0</v>
      </c>
      <c r="D268" s="155"/>
      <c r="E268" s="156">
        <f t="shared" si="6"/>
        <v>0</v>
      </c>
      <c r="F268" s="157">
        <v>0</v>
      </c>
      <c r="G268" s="157">
        <v>0</v>
      </c>
      <c r="H268" s="157">
        <v>0</v>
      </c>
      <c r="I268" s="157">
        <v>0</v>
      </c>
      <c r="J268" s="157">
        <v>0</v>
      </c>
      <c r="K268" s="157">
        <v>0</v>
      </c>
      <c r="L268" s="157">
        <v>0</v>
      </c>
      <c r="M268" s="157">
        <v>0</v>
      </c>
      <c r="N268" s="157">
        <v>0</v>
      </c>
      <c r="O268" s="157">
        <v>0</v>
      </c>
      <c r="P268" s="158">
        <v>0</v>
      </c>
    </row>
    <row r="269" spans="2:16" ht="14.25" customHeight="1">
      <c r="B269" s="153" t="s">
        <v>604</v>
      </c>
      <c r="C269" s="157">
        <v>9</v>
      </c>
      <c r="D269" s="155">
        <v>16</v>
      </c>
      <c r="E269" s="156">
        <f t="shared" si="6"/>
        <v>-0.4375</v>
      </c>
      <c r="F269" s="157">
        <v>1</v>
      </c>
      <c r="G269" s="157">
        <v>0</v>
      </c>
      <c r="H269" s="157">
        <v>16</v>
      </c>
      <c r="I269" s="157">
        <v>19</v>
      </c>
      <c r="J269" s="157">
        <v>0</v>
      </c>
      <c r="K269" s="157">
        <v>0</v>
      </c>
      <c r="L269" s="157">
        <v>0</v>
      </c>
      <c r="M269" s="157">
        <v>0</v>
      </c>
      <c r="N269" s="157">
        <v>1</v>
      </c>
      <c r="O269" s="157">
        <v>0</v>
      </c>
      <c r="P269" s="158">
        <v>15</v>
      </c>
    </row>
    <row r="270" spans="2:16" ht="14.25" customHeight="1">
      <c r="B270" s="153" t="s">
        <v>605</v>
      </c>
      <c r="C270" s="157">
        <v>7</v>
      </c>
      <c r="D270" s="155">
        <v>11</v>
      </c>
      <c r="E270" s="156">
        <f t="shared" si="6"/>
        <v>-0.36363636363636365</v>
      </c>
      <c r="F270" s="157">
        <v>0</v>
      </c>
      <c r="G270" s="157">
        <v>0</v>
      </c>
      <c r="H270" s="157">
        <v>9</v>
      </c>
      <c r="I270" s="157">
        <v>10</v>
      </c>
      <c r="J270" s="157">
        <v>0</v>
      </c>
      <c r="K270" s="157">
        <v>0</v>
      </c>
      <c r="L270" s="157">
        <v>0</v>
      </c>
      <c r="M270" s="157">
        <v>0</v>
      </c>
      <c r="N270" s="157">
        <v>1</v>
      </c>
      <c r="O270" s="157">
        <v>0</v>
      </c>
      <c r="P270" s="158">
        <v>5</v>
      </c>
    </row>
    <row r="271" spans="2:16" ht="14.25" customHeight="1">
      <c r="B271" s="153" t="s">
        <v>606</v>
      </c>
      <c r="C271" s="157">
        <v>0</v>
      </c>
      <c r="D271" s="155"/>
      <c r="E271" s="156">
        <f t="shared" si="6"/>
        <v>0</v>
      </c>
      <c r="F271" s="157">
        <v>0</v>
      </c>
      <c r="G271" s="157">
        <v>0</v>
      </c>
      <c r="H271" s="157">
        <v>0</v>
      </c>
      <c r="I271" s="157">
        <v>0</v>
      </c>
      <c r="J271" s="157">
        <v>0</v>
      </c>
      <c r="K271" s="157">
        <v>0</v>
      </c>
      <c r="L271" s="157">
        <v>0</v>
      </c>
      <c r="M271" s="157">
        <v>0</v>
      </c>
      <c r="N271" s="157">
        <v>0</v>
      </c>
      <c r="O271" s="157">
        <v>0</v>
      </c>
      <c r="P271" s="158">
        <v>0</v>
      </c>
    </row>
    <row r="272" spans="1:18" s="152" customFormat="1" ht="14.25" customHeight="1">
      <c r="A272" s="142"/>
      <c r="B272" s="153" t="s">
        <v>607</v>
      </c>
      <c r="C272" s="157">
        <v>1</v>
      </c>
      <c r="D272" s="155">
        <v>2</v>
      </c>
      <c r="E272" s="156">
        <f t="shared" si="6"/>
        <v>-0.5</v>
      </c>
      <c r="F272" s="157">
        <v>0</v>
      </c>
      <c r="G272" s="157">
        <v>0</v>
      </c>
      <c r="H272" s="157">
        <v>0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0</v>
      </c>
      <c r="O272" s="157">
        <v>0</v>
      </c>
      <c r="P272" s="158">
        <v>1</v>
      </c>
      <c r="Q272" s="142"/>
      <c r="R272" s="142"/>
    </row>
    <row r="273" spans="2:16" ht="14.25" customHeight="1">
      <c r="B273" s="153" t="s">
        <v>608</v>
      </c>
      <c r="C273" s="157">
        <v>3</v>
      </c>
      <c r="D273" s="155"/>
      <c r="E273" s="156">
        <f t="shared" si="6"/>
        <v>0</v>
      </c>
      <c r="F273" s="157">
        <v>0</v>
      </c>
      <c r="G273" s="157">
        <v>0</v>
      </c>
      <c r="H273" s="157">
        <v>0</v>
      </c>
      <c r="I273" s="157">
        <v>2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58">
        <v>0</v>
      </c>
    </row>
    <row r="274" spans="2:16" ht="14.25" customHeight="1">
      <c r="B274" s="153" t="s">
        <v>609</v>
      </c>
      <c r="C274" s="157">
        <v>4</v>
      </c>
      <c r="D274" s="155">
        <v>5</v>
      </c>
      <c r="E274" s="156">
        <f t="shared" si="6"/>
        <v>-0.2</v>
      </c>
      <c r="F274" s="157">
        <v>0</v>
      </c>
      <c r="G274" s="157">
        <v>0</v>
      </c>
      <c r="H274" s="157">
        <v>3</v>
      </c>
      <c r="I274" s="157">
        <v>4</v>
      </c>
      <c r="J274" s="157">
        <v>0</v>
      </c>
      <c r="K274" s="157">
        <v>0</v>
      </c>
      <c r="L274" s="157">
        <v>0</v>
      </c>
      <c r="M274" s="157">
        <v>0</v>
      </c>
      <c r="N274" s="157">
        <v>0</v>
      </c>
      <c r="O274" s="157">
        <v>0</v>
      </c>
      <c r="P274" s="158">
        <v>2</v>
      </c>
    </row>
    <row r="275" spans="2:16" ht="14.25" customHeight="1">
      <c r="B275" s="153" t="s">
        <v>610</v>
      </c>
      <c r="C275" s="157">
        <v>0</v>
      </c>
      <c r="D275" s="155"/>
      <c r="E275" s="156">
        <f t="shared" si="6"/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>
        <v>0</v>
      </c>
      <c r="N275" s="157">
        <v>0</v>
      </c>
      <c r="O275" s="157">
        <v>0</v>
      </c>
      <c r="P275" s="158">
        <v>0</v>
      </c>
    </row>
    <row r="276" spans="2:16" ht="14.25" customHeight="1">
      <c r="B276" s="153" t="s">
        <v>611</v>
      </c>
      <c r="C276" s="157">
        <v>0</v>
      </c>
      <c r="D276" s="155"/>
      <c r="E276" s="156">
        <f t="shared" si="6"/>
        <v>0</v>
      </c>
      <c r="F276" s="157">
        <v>0</v>
      </c>
      <c r="G276" s="157">
        <v>0</v>
      </c>
      <c r="H276" s="157">
        <v>0</v>
      </c>
      <c r="I276" s="157">
        <v>0</v>
      </c>
      <c r="J276" s="157">
        <v>0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58">
        <v>0</v>
      </c>
    </row>
    <row r="277" spans="2:16" ht="14.25" customHeight="1">
      <c r="B277" s="153" t="s">
        <v>612</v>
      </c>
      <c r="C277" s="157">
        <v>0</v>
      </c>
      <c r="D277" s="155"/>
      <c r="E277" s="156">
        <f t="shared" si="6"/>
        <v>0</v>
      </c>
      <c r="F277" s="157">
        <v>0</v>
      </c>
      <c r="G277" s="157">
        <v>0</v>
      </c>
      <c r="H277" s="157">
        <v>0</v>
      </c>
      <c r="I277" s="157">
        <v>0</v>
      </c>
      <c r="J277" s="157">
        <v>0</v>
      </c>
      <c r="K277" s="157">
        <v>0</v>
      </c>
      <c r="L277" s="157">
        <v>0</v>
      </c>
      <c r="M277" s="157">
        <v>0</v>
      </c>
      <c r="N277" s="157">
        <v>0</v>
      </c>
      <c r="O277" s="157">
        <v>0</v>
      </c>
      <c r="P277" s="158">
        <v>0</v>
      </c>
    </row>
    <row r="278" spans="2:16" ht="14.25" customHeight="1">
      <c r="B278" s="153" t="s">
        <v>613</v>
      </c>
      <c r="C278" s="157">
        <v>0</v>
      </c>
      <c r="D278" s="155"/>
      <c r="E278" s="156">
        <f t="shared" si="6"/>
        <v>0</v>
      </c>
      <c r="F278" s="157">
        <v>0</v>
      </c>
      <c r="G278" s="157">
        <v>0</v>
      </c>
      <c r="H278" s="157">
        <v>0</v>
      </c>
      <c r="I278" s="157">
        <v>0</v>
      </c>
      <c r="J278" s="157">
        <v>0</v>
      </c>
      <c r="K278" s="157">
        <v>0</v>
      </c>
      <c r="L278" s="157">
        <v>0</v>
      </c>
      <c r="M278" s="157">
        <v>0</v>
      </c>
      <c r="N278" s="157">
        <v>0</v>
      </c>
      <c r="O278" s="157">
        <v>0</v>
      </c>
      <c r="P278" s="158">
        <v>0</v>
      </c>
    </row>
    <row r="279" spans="2:16" ht="14.25" customHeight="1">
      <c r="B279" s="153" t="s">
        <v>614</v>
      </c>
      <c r="C279" s="157">
        <v>0</v>
      </c>
      <c r="D279" s="155"/>
      <c r="E279" s="156">
        <f t="shared" si="6"/>
        <v>0</v>
      </c>
      <c r="F279" s="157">
        <v>0</v>
      </c>
      <c r="G279" s="157">
        <v>0</v>
      </c>
      <c r="H279" s="157">
        <v>0</v>
      </c>
      <c r="I279" s="157">
        <v>0</v>
      </c>
      <c r="J279" s="157">
        <v>0</v>
      </c>
      <c r="K279" s="157">
        <v>0</v>
      </c>
      <c r="L279" s="157">
        <v>0</v>
      </c>
      <c r="M279" s="157">
        <v>0</v>
      </c>
      <c r="N279" s="157">
        <v>0</v>
      </c>
      <c r="O279" s="157">
        <v>0</v>
      </c>
      <c r="P279" s="158">
        <v>0</v>
      </c>
    </row>
    <row r="280" spans="2:16" ht="14.25" customHeight="1">
      <c r="B280" s="153" t="s">
        <v>615</v>
      </c>
      <c r="C280" s="157">
        <v>0</v>
      </c>
      <c r="D280" s="155"/>
      <c r="E280" s="156">
        <f t="shared" si="6"/>
        <v>0</v>
      </c>
      <c r="F280" s="157">
        <v>0</v>
      </c>
      <c r="G280" s="157">
        <v>0</v>
      </c>
      <c r="H280" s="157">
        <v>0</v>
      </c>
      <c r="I280" s="157">
        <v>0</v>
      </c>
      <c r="J280" s="157">
        <v>0</v>
      </c>
      <c r="K280" s="157">
        <v>0</v>
      </c>
      <c r="L280" s="157">
        <v>0</v>
      </c>
      <c r="M280" s="157">
        <v>0</v>
      </c>
      <c r="N280" s="157">
        <v>0</v>
      </c>
      <c r="O280" s="157">
        <v>0</v>
      </c>
      <c r="P280" s="158">
        <v>0</v>
      </c>
    </row>
    <row r="281" spans="2:16" ht="14.25" customHeight="1">
      <c r="B281" s="153" t="s">
        <v>616</v>
      </c>
      <c r="C281" s="157">
        <v>0</v>
      </c>
      <c r="D281" s="155"/>
      <c r="E281" s="156">
        <f t="shared" si="6"/>
        <v>0</v>
      </c>
      <c r="F281" s="157">
        <v>0</v>
      </c>
      <c r="G281" s="157">
        <v>0</v>
      </c>
      <c r="H281" s="157">
        <v>0</v>
      </c>
      <c r="I281" s="157">
        <v>0</v>
      </c>
      <c r="J281" s="157">
        <v>0</v>
      </c>
      <c r="K281" s="157">
        <v>0</v>
      </c>
      <c r="L281" s="157">
        <v>0</v>
      </c>
      <c r="M281" s="157">
        <v>0</v>
      </c>
      <c r="N281" s="157">
        <v>0</v>
      </c>
      <c r="O281" s="157">
        <v>0</v>
      </c>
      <c r="P281" s="158">
        <v>0</v>
      </c>
    </row>
    <row r="282" spans="2:16" ht="14.25" customHeight="1">
      <c r="B282" s="153" t="s">
        <v>617</v>
      </c>
      <c r="C282" s="157">
        <v>0</v>
      </c>
      <c r="D282" s="155"/>
      <c r="E282" s="156">
        <f t="shared" si="6"/>
        <v>0</v>
      </c>
      <c r="F282" s="157">
        <v>0</v>
      </c>
      <c r="G282" s="157">
        <v>0</v>
      </c>
      <c r="H282" s="157">
        <v>0</v>
      </c>
      <c r="I282" s="157">
        <v>0</v>
      </c>
      <c r="J282" s="157">
        <v>0</v>
      </c>
      <c r="K282" s="157">
        <v>0</v>
      </c>
      <c r="L282" s="157">
        <v>0</v>
      </c>
      <c r="M282" s="157">
        <v>0</v>
      </c>
      <c r="N282" s="157">
        <v>0</v>
      </c>
      <c r="O282" s="157">
        <v>0</v>
      </c>
      <c r="P282" s="158">
        <v>0</v>
      </c>
    </row>
    <row r="283" spans="2:16" ht="14.25" customHeight="1">
      <c r="B283" s="153" t="s">
        <v>618</v>
      </c>
      <c r="C283" s="157">
        <v>0</v>
      </c>
      <c r="D283" s="155"/>
      <c r="E283" s="156">
        <f t="shared" si="6"/>
        <v>0</v>
      </c>
      <c r="F283" s="157">
        <v>0</v>
      </c>
      <c r="G283" s="157">
        <v>0</v>
      </c>
      <c r="H283" s="157">
        <v>0</v>
      </c>
      <c r="I283" s="157">
        <v>0</v>
      </c>
      <c r="J283" s="157">
        <v>0</v>
      </c>
      <c r="K283" s="157">
        <v>0</v>
      </c>
      <c r="L283" s="157">
        <v>0</v>
      </c>
      <c r="M283" s="157">
        <v>0</v>
      </c>
      <c r="N283" s="157">
        <v>0</v>
      </c>
      <c r="O283" s="157">
        <v>0</v>
      </c>
      <c r="P283" s="158">
        <v>0</v>
      </c>
    </row>
    <row r="284" spans="2:16" ht="14.25" customHeight="1">
      <c r="B284" s="153" t="s">
        <v>619</v>
      </c>
      <c r="C284" s="157">
        <v>0</v>
      </c>
      <c r="D284" s="155"/>
      <c r="E284" s="156">
        <f t="shared" si="6"/>
        <v>0</v>
      </c>
      <c r="F284" s="157">
        <v>0</v>
      </c>
      <c r="G284" s="157">
        <v>0</v>
      </c>
      <c r="H284" s="157">
        <v>0</v>
      </c>
      <c r="I284" s="157">
        <v>0</v>
      </c>
      <c r="J284" s="157">
        <v>0</v>
      </c>
      <c r="K284" s="157">
        <v>0</v>
      </c>
      <c r="L284" s="157">
        <v>0</v>
      </c>
      <c r="M284" s="157">
        <v>0</v>
      </c>
      <c r="N284" s="157">
        <v>0</v>
      </c>
      <c r="O284" s="157">
        <v>0</v>
      </c>
      <c r="P284" s="158">
        <v>0</v>
      </c>
    </row>
    <row r="285" spans="2:16" ht="14.25" customHeight="1">
      <c r="B285" s="159" t="s">
        <v>620</v>
      </c>
      <c r="C285" s="157">
        <v>0</v>
      </c>
      <c r="D285" s="160"/>
      <c r="E285" s="161">
        <f t="shared" si="6"/>
        <v>0</v>
      </c>
      <c r="F285" s="162">
        <v>0</v>
      </c>
      <c r="G285" s="157">
        <v>0</v>
      </c>
      <c r="H285" s="157">
        <v>0</v>
      </c>
      <c r="I285" s="157">
        <v>0</v>
      </c>
      <c r="J285" s="157">
        <v>0</v>
      </c>
      <c r="K285" s="157">
        <v>0</v>
      </c>
      <c r="L285" s="157">
        <v>0</v>
      </c>
      <c r="M285" s="157">
        <v>0</v>
      </c>
      <c r="N285" s="162">
        <v>0</v>
      </c>
      <c r="O285" s="157">
        <v>0</v>
      </c>
      <c r="P285" s="158">
        <v>0</v>
      </c>
    </row>
    <row r="286" spans="2:16" ht="14.25" customHeight="1">
      <c r="B286" s="159" t="s">
        <v>621</v>
      </c>
      <c r="C286" s="157">
        <v>0</v>
      </c>
      <c r="D286" s="160"/>
      <c r="E286" s="161">
        <f t="shared" si="6"/>
        <v>0</v>
      </c>
      <c r="F286" s="162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62">
        <v>0</v>
      </c>
      <c r="O286" s="157">
        <v>0</v>
      </c>
      <c r="P286" s="158">
        <v>0</v>
      </c>
    </row>
    <row r="287" spans="2:16" ht="14.25" customHeight="1">
      <c r="B287" s="159" t="s">
        <v>622</v>
      </c>
      <c r="C287" s="157">
        <v>0</v>
      </c>
      <c r="D287" s="160"/>
      <c r="E287" s="161">
        <f t="shared" si="6"/>
        <v>0</v>
      </c>
      <c r="F287" s="162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0</v>
      </c>
      <c r="L287" s="157">
        <v>0</v>
      </c>
      <c r="M287" s="157">
        <v>0</v>
      </c>
      <c r="N287" s="162">
        <v>0</v>
      </c>
      <c r="O287" s="157">
        <v>0</v>
      </c>
      <c r="P287" s="158">
        <v>0</v>
      </c>
    </row>
    <row r="288" spans="2:16" ht="14.25" customHeight="1">
      <c r="B288" s="159" t="s">
        <v>623</v>
      </c>
      <c r="C288" s="157">
        <v>0</v>
      </c>
      <c r="D288" s="160"/>
      <c r="E288" s="161">
        <f t="shared" si="6"/>
        <v>0</v>
      </c>
      <c r="F288" s="162">
        <v>0</v>
      </c>
      <c r="G288" s="157">
        <v>0</v>
      </c>
      <c r="H288" s="157">
        <v>0</v>
      </c>
      <c r="I288" s="157">
        <v>0</v>
      </c>
      <c r="J288" s="157">
        <v>0</v>
      </c>
      <c r="K288" s="157">
        <v>0</v>
      </c>
      <c r="L288" s="157">
        <v>0</v>
      </c>
      <c r="M288" s="157">
        <v>0</v>
      </c>
      <c r="N288" s="162">
        <v>0</v>
      </c>
      <c r="O288" s="157">
        <v>0</v>
      </c>
      <c r="P288" s="158">
        <v>0</v>
      </c>
    </row>
    <row r="289" spans="2:16" ht="14.25" customHeight="1">
      <c r="B289" s="159" t="s">
        <v>624</v>
      </c>
      <c r="C289" s="157">
        <v>0</v>
      </c>
      <c r="D289" s="160"/>
      <c r="E289" s="161">
        <f t="shared" si="6"/>
        <v>0</v>
      </c>
      <c r="F289" s="162">
        <v>0</v>
      </c>
      <c r="G289" s="157">
        <v>0</v>
      </c>
      <c r="H289" s="157">
        <v>0</v>
      </c>
      <c r="I289" s="157">
        <v>0</v>
      </c>
      <c r="J289" s="157">
        <v>0</v>
      </c>
      <c r="K289" s="157">
        <v>0</v>
      </c>
      <c r="L289" s="157">
        <v>0</v>
      </c>
      <c r="M289" s="157">
        <v>0</v>
      </c>
      <c r="N289" s="162">
        <v>0</v>
      </c>
      <c r="O289" s="157">
        <v>0</v>
      </c>
      <c r="P289" s="158">
        <v>0</v>
      </c>
    </row>
    <row r="290" spans="2:16" ht="14.25" customHeight="1">
      <c r="B290" s="159" t="s">
        <v>625</v>
      </c>
      <c r="C290" s="157">
        <v>0</v>
      </c>
      <c r="D290" s="160"/>
      <c r="E290" s="161">
        <f t="shared" si="6"/>
        <v>0</v>
      </c>
      <c r="F290" s="162">
        <v>0</v>
      </c>
      <c r="G290" s="157">
        <v>0</v>
      </c>
      <c r="H290" s="157">
        <v>0</v>
      </c>
      <c r="I290" s="157">
        <v>0</v>
      </c>
      <c r="J290" s="157">
        <v>0</v>
      </c>
      <c r="K290" s="157">
        <v>0</v>
      </c>
      <c r="L290" s="157">
        <v>0</v>
      </c>
      <c r="M290" s="157">
        <v>0</v>
      </c>
      <c r="N290" s="162">
        <v>0</v>
      </c>
      <c r="O290" s="157">
        <v>0</v>
      </c>
      <c r="P290" s="158">
        <v>0</v>
      </c>
    </row>
    <row r="291" spans="2:16" ht="14.25" customHeight="1">
      <c r="B291" s="159" t="s">
        <v>626</v>
      </c>
      <c r="C291" s="157">
        <v>0</v>
      </c>
      <c r="D291" s="160"/>
      <c r="E291" s="161">
        <f t="shared" si="6"/>
        <v>0</v>
      </c>
      <c r="F291" s="162">
        <v>0</v>
      </c>
      <c r="G291" s="157">
        <v>0</v>
      </c>
      <c r="H291" s="157">
        <v>0</v>
      </c>
      <c r="I291" s="157">
        <v>0</v>
      </c>
      <c r="J291" s="157">
        <v>0</v>
      </c>
      <c r="K291" s="157">
        <v>0</v>
      </c>
      <c r="L291" s="157">
        <v>0</v>
      </c>
      <c r="M291" s="157">
        <v>0</v>
      </c>
      <c r="N291" s="162">
        <v>0</v>
      </c>
      <c r="O291" s="157">
        <v>0</v>
      </c>
      <c r="P291" s="158">
        <v>0</v>
      </c>
    </row>
    <row r="292" spans="2:16" ht="14.25" customHeight="1">
      <c r="B292" s="159" t="s">
        <v>627</v>
      </c>
      <c r="C292" s="157">
        <v>0</v>
      </c>
      <c r="D292" s="160"/>
      <c r="E292" s="161">
        <f t="shared" si="6"/>
        <v>0</v>
      </c>
      <c r="F292" s="162">
        <v>0</v>
      </c>
      <c r="G292" s="157">
        <v>0</v>
      </c>
      <c r="H292" s="157">
        <v>0</v>
      </c>
      <c r="I292" s="157">
        <v>0</v>
      </c>
      <c r="J292" s="157">
        <v>0</v>
      </c>
      <c r="K292" s="157">
        <v>0</v>
      </c>
      <c r="L292" s="157">
        <v>0</v>
      </c>
      <c r="M292" s="157">
        <v>0</v>
      </c>
      <c r="N292" s="162">
        <v>0</v>
      </c>
      <c r="O292" s="157">
        <v>0</v>
      </c>
      <c r="P292" s="158">
        <v>0</v>
      </c>
    </row>
    <row r="293" spans="2:16" ht="14.25" customHeight="1">
      <c r="B293" s="159" t="s">
        <v>628</v>
      </c>
      <c r="C293" s="157">
        <v>0</v>
      </c>
      <c r="D293" s="160"/>
      <c r="E293" s="161">
        <f t="shared" si="6"/>
        <v>0</v>
      </c>
      <c r="F293" s="162">
        <v>0</v>
      </c>
      <c r="G293" s="157">
        <v>0</v>
      </c>
      <c r="H293" s="157">
        <v>0</v>
      </c>
      <c r="I293" s="157">
        <v>0</v>
      </c>
      <c r="J293" s="157">
        <v>0</v>
      </c>
      <c r="K293" s="157">
        <v>0</v>
      </c>
      <c r="L293" s="157">
        <v>0</v>
      </c>
      <c r="M293" s="157">
        <v>0</v>
      </c>
      <c r="N293" s="162">
        <v>0</v>
      </c>
      <c r="O293" s="157">
        <v>0</v>
      </c>
      <c r="P293" s="158">
        <v>0</v>
      </c>
    </row>
    <row r="294" spans="2:16" ht="14.25" customHeight="1">
      <c r="B294" s="159" t="s">
        <v>629</v>
      </c>
      <c r="C294" s="157">
        <v>0</v>
      </c>
      <c r="D294" s="160"/>
      <c r="E294" s="161">
        <f t="shared" si="6"/>
        <v>0</v>
      </c>
      <c r="F294" s="162">
        <v>0</v>
      </c>
      <c r="G294" s="157">
        <v>0</v>
      </c>
      <c r="H294" s="157">
        <v>0</v>
      </c>
      <c r="I294" s="157">
        <v>0</v>
      </c>
      <c r="J294" s="157">
        <v>0</v>
      </c>
      <c r="K294" s="157">
        <v>0</v>
      </c>
      <c r="L294" s="157">
        <v>0</v>
      </c>
      <c r="M294" s="157">
        <v>0</v>
      </c>
      <c r="N294" s="162">
        <v>0</v>
      </c>
      <c r="O294" s="157">
        <v>0</v>
      </c>
      <c r="P294" s="158">
        <v>0</v>
      </c>
    </row>
    <row r="295" spans="2:16" ht="14.25" customHeight="1">
      <c r="B295" s="159" t="s">
        <v>630</v>
      </c>
      <c r="C295" s="157">
        <v>0</v>
      </c>
      <c r="D295" s="160"/>
      <c r="E295" s="161">
        <f t="shared" si="6"/>
        <v>0</v>
      </c>
      <c r="F295" s="162">
        <v>0</v>
      </c>
      <c r="G295" s="157">
        <v>0</v>
      </c>
      <c r="H295" s="157">
        <v>0</v>
      </c>
      <c r="I295" s="157">
        <v>0</v>
      </c>
      <c r="J295" s="157">
        <v>0</v>
      </c>
      <c r="K295" s="157">
        <v>0</v>
      </c>
      <c r="L295" s="157">
        <v>0</v>
      </c>
      <c r="M295" s="157">
        <v>0</v>
      </c>
      <c r="N295" s="162">
        <v>0</v>
      </c>
      <c r="O295" s="157">
        <v>0</v>
      </c>
      <c r="P295" s="158">
        <v>0</v>
      </c>
    </row>
    <row r="296" spans="2:16" ht="14.25" customHeight="1">
      <c r="B296" s="159" t="s">
        <v>631</v>
      </c>
      <c r="C296" s="157">
        <v>0</v>
      </c>
      <c r="D296" s="160"/>
      <c r="E296" s="161">
        <f t="shared" si="6"/>
        <v>0</v>
      </c>
      <c r="F296" s="162">
        <v>0</v>
      </c>
      <c r="G296" s="157">
        <v>0</v>
      </c>
      <c r="H296" s="157">
        <v>0</v>
      </c>
      <c r="I296" s="157">
        <v>0</v>
      </c>
      <c r="J296" s="157">
        <v>0</v>
      </c>
      <c r="K296" s="157">
        <v>0</v>
      </c>
      <c r="L296" s="157">
        <v>0</v>
      </c>
      <c r="M296" s="157">
        <v>0</v>
      </c>
      <c r="N296" s="162">
        <v>0</v>
      </c>
      <c r="O296" s="157">
        <v>0</v>
      </c>
      <c r="P296" s="158">
        <v>0</v>
      </c>
    </row>
    <row r="297" spans="2:18" ht="18" customHeight="1">
      <c r="B297" s="163" t="s">
        <v>632</v>
      </c>
      <c r="C297" s="164">
        <v>0</v>
      </c>
      <c r="D297" s="164">
        <v>0</v>
      </c>
      <c r="E297" s="165">
        <f t="shared" si="6"/>
        <v>0</v>
      </c>
      <c r="F297" s="164">
        <v>0</v>
      </c>
      <c r="G297" s="164">
        <v>0</v>
      </c>
      <c r="H297" s="164">
        <v>0</v>
      </c>
      <c r="I297" s="164">
        <v>0</v>
      </c>
      <c r="J297" s="164">
        <v>0</v>
      </c>
      <c r="K297" s="164">
        <v>0</v>
      </c>
      <c r="L297" s="164">
        <v>0</v>
      </c>
      <c r="M297" s="164">
        <v>0</v>
      </c>
      <c r="N297" s="164">
        <v>0</v>
      </c>
      <c r="O297" s="164">
        <v>0</v>
      </c>
      <c r="P297" s="166">
        <v>0</v>
      </c>
      <c r="Q297" s="152"/>
      <c r="R297" s="152"/>
    </row>
    <row r="298" spans="2:16" ht="14.25" customHeight="1">
      <c r="B298" s="153" t="s">
        <v>633</v>
      </c>
      <c r="C298" s="157">
        <v>0</v>
      </c>
      <c r="D298" s="155"/>
      <c r="E298" s="156">
        <f t="shared" si="6"/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58">
        <v>0</v>
      </c>
    </row>
    <row r="299" spans="2:16" ht="14.25" customHeight="1">
      <c r="B299" s="153" t="s">
        <v>634</v>
      </c>
      <c r="C299" s="157">
        <v>0</v>
      </c>
      <c r="D299" s="155"/>
      <c r="E299" s="156">
        <f t="shared" si="6"/>
        <v>0</v>
      </c>
      <c r="F299" s="157">
        <v>0</v>
      </c>
      <c r="G299" s="157">
        <v>0</v>
      </c>
      <c r="H299" s="157">
        <v>0</v>
      </c>
      <c r="I299" s="157">
        <v>0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57">
        <v>0</v>
      </c>
      <c r="P299" s="158">
        <v>0</v>
      </c>
    </row>
    <row r="300" spans="2:16" ht="14.25" customHeight="1">
      <c r="B300" s="159" t="s">
        <v>635</v>
      </c>
      <c r="C300" s="157">
        <v>0</v>
      </c>
      <c r="D300" s="160"/>
      <c r="E300" s="161">
        <f t="shared" si="6"/>
        <v>0</v>
      </c>
      <c r="F300" s="162">
        <v>0</v>
      </c>
      <c r="G300" s="157">
        <v>0</v>
      </c>
      <c r="H300" s="157">
        <v>0</v>
      </c>
      <c r="I300" s="157">
        <v>0</v>
      </c>
      <c r="J300" s="157">
        <v>0</v>
      </c>
      <c r="K300" s="157">
        <v>0</v>
      </c>
      <c r="L300" s="157">
        <v>0</v>
      </c>
      <c r="M300" s="157">
        <v>0</v>
      </c>
      <c r="N300" s="162">
        <v>0</v>
      </c>
      <c r="O300" s="157">
        <v>0</v>
      </c>
      <c r="P300" s="158">
        <v>0</v>
      </c>
    </row>
    <row r="301" spans="2:18" ht="18" customHeight="1">
      <c r="B301" s="163" t="s">
        <v>636</v>
      </c>
      <c r="C301" s="164">
        <v>0</v>
      </c>
      <c r="D301" s="164">
        <v>0</v>
      </c>
      <c r="E301" s="165">
        <f t="shared" si="6"/>
        <v>0</v>
      </c>
      <c r="F301" s="164">
        <v>0</v>
      </c>
      <c r="G301" s="164">
        <v>0</v>
      </c>
      <c r="H301" s="164">
        <v>0</v>
      </c>
      <c r="I301" s="164">
        <v>0</v>
      </c>
      <c r="J301" s="164">
        <v>0</v>
      </c>
      <c r="K301" s="164">
        <v>0</v>
      </c>
      <c r="L301" s="164">
        <v>0</v>
      </c>
      <c r="M301" s="164">
        <v>0</v>
      </c>
      <c r="N301" s="164">
        <v>0</v>
      </c>
      <c r="O301" s="164">
        <v>0</v>
      </c>
      <c r="P301" s="166">
        <v>0</v>
      </c>
      <c r="Q301" s="152"/>
      <c r="R301" s="152"/>
    </row>
    <row r="302" spans="1:18" s="152" customFormat="1" ht="14.25" customHeight="1">
      <c r="A302" s="142"/>
      <c r="B302" s="153" t="s">
        <v>637</v>
      </c>
      <c r="C302" s="157">
        <v>0</v>
      </c>
      <c r="D302" s="155"/>
      <c r="E302" s="156">
        <f t="shared" si="6"/>
        <v>0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>
        <v>0</v>
      </c>
      <c r="N302" s="157">
        <v>0</v>
      </c>
      <c r="O302" s="157">
        <v>0</v>
      </c>
      <c r="P302" s="158">
        <v>0</v>
      </c>
      <c r="Q302" s="142"/>
      <c r="R302" s="142"/>
    </row>
    <row r="303" spans="2:16" ht="14.25" customHeight="1">
      <c r="B303" s="153" t="s">
        <v>638</v>
      </c>
      <c r="C303" s="157">
        <v>0</v>
      </c>
      <c r="D303" s="155"/>
      <c r="E303" s="156">
        <f t="shared" si="6"/>
        <v>0</v>
      </c>
      <c r="F303" s="157">
        <v>0</v>
      </c>
      <c r="G303" s="157">
        <v>0</v>
      </c>
      <c r="H303" s="157">
        <v>0</v>
      </c>
      <c r="I303" s="157">
        <v>0</v>
      </c>
      <c r="J303" s="157">
        <v>0</v>
      </c>
      <c r="K303" s="157">
        <v>0</v>
      </c>
      <c r="L303" s="157">
        <v>0</v>
      </c>
      <c r="M303" s="157">
        <v>0</v>
      </c>
      <c r="N303" s="157">
        <v>0</v>
      </c>
      <c r="O303" s="157">
        <v>0</v>
      </c>
      <c r="P303" s="158">
        <v>0</v>
      </c>
    </row>
    <row r="304" spans="2:16" ht="14.25" customHeight="1">
      <c r="B304" s="153" t="s">
        <v>639</v>
      </c>
      <c r="C304" s="157">
        <v>0</v>
      </c>
      <c r="D304" s="167"/>
      <c r="E304" s="156">
        <f t="shared" si="6"/>
        <v>0</v>
      </c>
      <c r="F304" s="157">
        <v>0</v>
      </c>
      <c r="G304" s="157">
        <v>0</v>
      </c>
      <c r="H304" s="157">
        <v>0</v>
      </c>
      <c r="I304" s="157">
        <v>0</v>
      </c>
      <c r="J304" s="157">
        <v>0</v>
      </c>
      <c r="K304" s="157">
        <v>0</v>
      </c>
      <c r="L304" s="157">
        <v>0</v>
      </c>
      <c r="M304" s="157">
        <v>0</v>
      </c>
      <c r="N304" s="157">
        <v>0</v>
      </c>
      <c r="O304" s="157">
        <v>0</v>
      </c>
      <c r="P304" s="158">
        <v>0</v>
      </c>
    </row>
    <row r="305" spans="2:16" ht="14.25" customHeight="1">
      <c r="B305" s="153" t="s">
        <v>640</v>
      </c>
      <c r="C305" s="157">
        <v>0</v>
      </c>
      <c r="D305" s="155"/>
      <c r="E305" s="156">
        <f t="shared" si="6"/>
        <v>0</v>
      </c>
      <c r="F305" s="157">
        <v>0</v>
      </c>
      <c r="G305" s="157">
        <v>0</v>
      </c>
      <c r="H305" s="157">
        <v>0</v>
      </c>
      <c r="I305" s="157">
        <v>0</v>
      </c>
      <c r="J305" s="157">
        <v>0</v>
      </c>
      <c r="K305" s="157">
        <v>0</v>
      </c>
      <c r="L305" s="157">
        <v>0</v>
      </c>
      <c r="M305" s="157">
        <v>0</v>
      </c>
      <c r="N305" s="157">
        <v>0</v>
      </c>
      <c r="O305" s="157">
        <v>0</v>
      </c>
      <c r="P305" s="158">
        <v>0</v>
      </c>
    </row>
    <row r="306" spans="1:18" s="152" customFormat="1" ht="14.25" customHeight="1">
      <c r="A306" s="142"/>
      <c r="B306" s="159" t="s">
        <v>641</v>
      </c>
      <c r="C306" s="157">
        <v>0</v>
      </c>
      <c r="D306" s="160"/>
      <c r="E306" s="161">
        <f t="shared" si="6"/>
        <v>0</v>
      </c>
      <c r="F306" s="162">
        <v>0</v>
      </c>
      <c r="G306" s="157">
        <v>0</v>
      </c>
      <c r="H306" s="157">
        <v>0</v>
      </c>
      <c r="I306" s="157">
        <v>0</v>
      </c>
      <c r="J306" s="157">
        <v>0</v>
      </c>
      <c r="K306" s="157">
        <v>0</v>
      </c>
      <c r="L306" s="157">
        <v>0</v>
      </c>
      <c r="M306" s="157">
        <v>0</v>
      </c>
      <c r="N306" s="162">
        <v>0</v>
      </c>
      <c r="O306" s="157">
        <v>0</v>
      </c>
      <c r="P306" s="158">
        <v>0</v>
      </c>
      <c r="Q306" s="142"/>
      <c r="R306" s="142"/>
    </row>
    <row r="307" spans="2:16" ht="14.25" customHeight="1">
      <c r="B307" s="159" t="s">
        <v>642</v>
      </c>
      <c r="C307" s="157">
        <v>0</v>
      </c>
      <c r="D307" s="160"/>
      <c r="E307" s="161">
        <f t="shared" si="6"/>
        <v>0</v>
      </c>
      <c r="F307" s="162">
        <v>0</v>
      </c>
      <c r="G307" s="157">
        <v>0</v>
      </c>
      <c r="H307" s="157">
        <v>0</v>
      </c>
      <c r="I307" s="157">
        <v>0</v>
      </c>
      <c r="J307" s="157">
        <v>0</v>
      </c>
      <c r="K307" s="157">
        <v>0</v>
      </c>
      <c r="L307" s="157">
        <v>0</v>
      </c>
      <c r="M307" s="157">
        <v>0</v>
      </c>
      <c r="N307" s="162">
        <v>0</v>
      </c>
      <c r="O307" s="157">
        <v>0</v>
      </c>
      <c r="P307" s="158">
        <v>0</v>
      </c>
    </row>
    <row r="308" spans="2:18" ht="18" customHeight="1">
      <c r="B308" s="163" t="s">
        <v>643</v>
      </c>
      <c r="C308" s="164">
        <v>2</v>
      </c>
      <c r="D308" s="164">
        <v>0</v>
      </c>
      <c r="E308" s="165">
        <f t="shared" si="6"/>
        <v>0</v>
      </c>
      <c r="F308" s="164">
        <v>0</v>
      </c>
      <c r="G308" s="164">
        <v>0</v>
      </c>
      <c r="H308" s="164">
        <v>0</v>
      </c>
      <c r="I308" s="164">
        <v>0</v>
      </c>
      <c r="J308" s="164">
        <v>0</v>
      </c>
      <c r="K308" s="164">
        <v>0</v>
      </c>
      <c r="L308" s="164">
        <v>0</v>
      </c>
      <c r="M308" s="164">
        <v>0</v>
      </c>
      <c r="N308" s="164">
        <v>0</v>
      </c>
      <c r="O308" s="164">
        <v>0</v>
      </c>
      <c r="P308" s="166">
        <v>0</v>
      </c>
      <c r="Q308" s="152"/>
      <c r="R308" s="152"/>
    </row>
    <row r="309" spans="2:16" ht="14.25" customHeight="1">
      <c r="B309" s="153" t="s">
        <v>644</v>
      </c>
      <c r="C309" s="157">
        <v>2</v>
      </c>
      <c r="D309" s="155"/>
      <c r="E309" s="156">
        <f t="shared" si="6"/>
        <v>0</v>
      </c>
      <c r="F309" s="157">
        <v>0</v>
      </c>
      <c r="G309" s="157">
        <v>0</v>
      </c>
      <c r="H309" s="157">
        <v>0</v>
      </c>
      <c r="I309" s="157">
        <v>0</v>
      </c>
      <c r="J309" s="157">
        <v>0</v>
      </c>
      <c r="K309" s="157">
        <v>0</v>
      </c>
      <c r="L309" s="157">
        <v>0</v>
      </c>
      <c r="M309" s="157">
        <v>0</v>
      </c>
      <c r="N309" s="157">
        <v>0</v>
      </c>
      <c r="O309" s="157">
        <v>0</v>
      </c>
      <c r="P309" s="158">
        <v>0</v>
      </c>
    </row>
    <row r="310" spans="2:16" ht="14.25" customHeight="1">
      <c r="B310" s="153" t="s">
        <v>645</v>
      </c>
      <c r="C310" s="157">
        <v>0</v>
      </c>
      <c r="D310" s="155"/>
      <c r="E310" s="156">
        <f t="shared" si="6"/>
        <v>0</v>
      </c>
      <c r="F310" s="157">
        <v>0</v>
      </c>
      <c r="G310" s="157">
        <v>0</v>
      </c>
      <c r="H310" s="157">
        <v>0</v>
      </c>
      <c r="I310" s="157">
        <v>0</v>
      </c>
      <c r="J310" s="157">
        <v>0</v>
      </c>
      <c r="K310" s="157">
        <v>0</v>
      </c>
      <c r="L310" s="157">
        <v>0</v>
      </c>
      <c r="M310" s="157">
        <v>0</v>
      </c>
      <c r="N310" s="157">
        <v>0</v>
      </c>
      <c r="O310" s="157">
        <v>0</v>
      </c>
      <c r="P310" s="158">
        <v>0</v>
      </c>
    </row>
    <row r="311" spans="2:16" ht="14.25" customHeight="1">
      <c r="B311" s="153" t="s">
        <v>646</v>
      </c>
      <c r="C311" s="157">
        <v>0</v>
      </c>
      <c r="D311" s="155"/>
      <c r="E311" s="156">
        <f t="shared" si="6"/>
        <v>0</v>
      </c>
      <c r="F311" s="157">
        <v>0</v>
      </c>
      <c r="G311" s="157">
        <v>0</v>
      </c>
      <c r="H311" s="157">
        <v>0</v>
      </c>
      <c r="I311" s="157">
        <v>0</v>
      </c>
      <c r="J311" s="157">
        <v>0</v>
      </c>
      <c r="K311" s="157">
        <v>0</v>
      </c>
      <c r="L311" s="157">
        <v>0</v>
      </c>
      <c r="M311" s="157">
        <v>0</v>
      </c>
      <c r="N311" s="157">
        <v>0</v>
      </c>
      <c r="O311" s="157">
        <v>0</v>
      </c>
      <c r="P311" s="158">
        <v>0</v>
      </c>
    </row>
    <row r="312" spans="2:16" ht="14.25" customHeight="1">
      <c r="B312" s="153" t="s">
        <v>647</v>
      </c>
      <c r="C312" s="157">
        <v>0</v>
      </c>
      <c r="D312" s="155"/>
      <c r="E312" s="156">
        <f t="shared" si="6"/>
        <v>0</v>
      </c>
      <c r="F312" s="157">
        <v>0</v>
      </c>
      <c r="G312" s="157">
        <v>0</v>
      </c>
      <c r="H312" s="157">
        <v>0</v>
      </c>
      <c r="I312" s="157">
        <v>0</v>
      </c>
      <c r="J312" s="157">
        <v>0</v>
      </c>
      <c r="K312" s="157">
        <v>0</v>
      </c>
      <c r="L312" s="157">
        <v>0</v>
      </c>
      <c r="M312" s="157">
        <v>0</v>
      </c>
      <c r="N312" s="157">
        <v>0</v>
      </c>
      <c r="O312" s="157">
        <v>0</v>
      </c>
      <c r="P312" s="158">
        <v>0</v>
      </c>
    </row>
    <row r="313" spans="1:18" s="152" customFormat="1" ht="14.25" customHeight="1">
      <c r="A313" s="142"/>
      <c r="B313" s="170" t="s">
        <v>648</v>
      </c>
      <c r="C313" s="157">
        <v>0</v>
      </c>
      <c r="D313" s="171"/>
      <c r="E313" s="172">
        <f t="shared" si="6"/>
        <v>0</v>
      </c>
      <c r="F313" s="173">
        <v>0</v>
      </c>
      <c r="G313" s="157">
        <v>0</v>
      </c>
      <c r="H313" s="157">
        <v>0</v>
      </c>
      <c r="I313" s="157">
        <v>0</v>
      </c>
      <c r="J313" s="157">
        <v>0</v>
      </c>
      <c r="K313" s="157">
        <v>0</v>
      </c>
      <c r="L313" s="157">
        <v>0</v>
      </c>
      <c r="M313" s="157">
        <v>0</v>
      </c>
      <c r="N313" s="173">
        <v>0</v>
      </c>
      <c r="O313" s="157">
        <v>0</v>
      </c>
      <c r="P313" s="158">
        <v>0</v>
      </c>
      <c r="Q313" s="142"/>
      <c r="R313" s="142"/>
    </row>
    <row r="314" spans="2:18" ht="18" customHeight="1">
      <c r="B314" s="163" t="s">
        <v>649</v>
      </c>
      <c r="C314" s="164">
        <v>0</v>
      </c>
      <c r="D314" s="164">
        <v>0</v>
      </c>
      <c r="E314" s="165">
        <f t="shared" si="6"/>
        <v>0</v>
      </c>
      <c r="F314" s="164">
        <v>0</v>
      </c>
      <c r="G314" s="164">
        <v>0</v>
      </c>
      <c r="H314" s="164">
        <v>0</v>
      </c>
      <c r="I314" s="164">
        <v>0</v>
      </c>
      <c r="J314" s="164">
        <v>0</v>
      </c>
      <c r="K314" s="164">
        <v>0</v>
      </c>
      <c r="L314" s="164">
        <v>0</v>
      </c>
      <c r="M314" s="164">
        <v>0</v>
      </c>
      <c r="N314" s="164">
        <v>1</v>
      </c>
      <c r="O314" s="164">
        <v>0</v>
      </c>
      <c r="P314" s="166">
        <v>0</v>
      </c>
      <c r="Q314" s="152"/>
      <c r="R314" s="152"/>
    </row>
    <row r="315" spans="2:16" ht="14.25" customHeight="1">
      <c r="B315" s="153" t="s">
        <v>650</v>
      </c>
      <c r="C315" s="157">
        <v>0</v>
      </c>
      <c r="D315" s="155"/>
      <c r="E315" s="156">
        <f t="shared" si="6"/>
        <v>0</v>
      </c>
      <c r="F315" s="157">
        <v>0</v>
      </c>
      <c r="G315" s="157">
        <v>0</v>
      </c>
      <c r="H315" s="157">
        <v>0</v>
      </c>
      <c r="I315" s="157">
        <v>0</v>
      </c>
      <c r="J315" s="157">
        <v>0</v>
      </c>
      <c r="K315" s="157">
        <v>0</v>
      </c>
      <c r="L315" s="157">
        <v>0</v>
      </c>
      <c r="M315" s="157">
        <v>0</v>
      </c>
      <c r="N315" s="157">
        <v>1</v>
      </c>
      <c r="O315" s="157">
        <v>0</v>
      </c>
      <c r="P315" s="158">
        <v>0</v>
      </c>
    </row>
    <row r="316" spans="2:18" ht="18" customHeight="1">
      <c r="B316" s="163" t="s">
        <v>651</v>
      </c>
      <c r="C316" s="164">
        <v>0</v>
      </c>
      <c r="D316" s="164">
        <v>0</v>
      </c>
      <c r="E316" s="165">
        <f t="shared" si="6"/>
        <v>0</v>
      </c>
      <c r="F316" s="164">
        <v>0</v>
      </c>
      <c r="G316" s="164">
        <v>0</v>
      </c>
      <c r="H316" s="164">
        <v>0</v>
      </c>
      <c r="I316" s="164">
        <v>0</v>
      </c>
      <c r="J316" s="164">
        <v>0</v>
      </c>
      <c r="K316" s="164">
        <v>0</v>
      </c>
      <c r="L316" s="164">
        <v>0</v>
      </c>
      <c r="M316" s="164">
        <v>0</v>
      </c>
      <c r="N316" s="164">
        <v>0</v>
      </c>
      <c r="O316" s="164">
        <v>0</v>
      </c>
      <c r="P316" s="166">
        <v>0</v>
      </c>
      <c r="Q316" s="152"/>
      <c r="R316" s="152"/>
    </row>
    <row r="317" spans="2:16" ht="14.25" customHeight="1">
      <c r="B317" s="159" t="s">
        <v>652</v>
      </c>
      <c r="C317" s="157">
        <v>0</v>
      </c>
      <c r="D317" s="160"/>
      <c r="E317" s="161">
        <f t="shared" si="6"/>
        <v>0</v>
      </c>
      <c r="F317" s="162">
        <v>0</v>
      </c>
      <c r="G317" s="157">
        <v>0</v>
      </c>
      <c r="H317" s="157">
        <v>0</v>
      </c>
      <c r="I317" s="157">
        <v>0</v>
      </c>
      <c r="J317" s="157">
        <v>0</v>
      </c>
      <c r="K317" s="157">
        <v>0</v>
      </c>
      <c r="L317" s="157">
        <v>0</v>
      </c>
      <c r="M317" s="157">
        <v>0</v>
      </c>
      <c r="N317" s="162">
        <v>0</v>
      </c>
      <c r="O317" s="157">
        <v>0</v>
      </c>
      <c r="P317" s="158">
        <v>0</v>
      </c>
    </row>
    <row r="318" spans="2:16" ht="14.25" customHeight="1">
      <c r="B318" s="159" t="s">
        <v>653</v>
      </c>
      <c r="C318" s="157">
        <v>0</v>
      </c>
      <c r="D318" s="160"/>
      <c r="E318" s="161">
        <f t="shared" si="6"/>
        <v>0</v>
      </c>
      <c r="F318" s="162">
        <v>0</v>
      </c>
      <c r="G318" s="157">
        <v>0</v>
      </c>
      <c r="H318" s="157">
        <v>0</v>
      </c>
      <c r="I318" s="157">
        <v>0</v>
      </c>
      <c r="J318" s="157">
        <v>0</v>
      </c>
      <c r="K318" s="157">
        <v>0</v>
      </c>
      <c r="L318" s="157">
        <v>0</v>
      </c>
      <c r="M318" s="157">
        <v>0</v>
      </c>
      <c r="N318" s="162">
        <v>0</v>
      </c>
      <c r="O318" s="157">
        <v>0</v>
      </c>
      <c r="P318" s="158">
        <v>0</v>
      </c>
    </row>
    <row r="319" spans="1:16" s="152" customFormat="1" ht="18" customHeight="1">
      <c r="A319" s="142"/>
      <c r="B319" s="174" t="s">
        <v>654</v>
      </c>
      <c r="C319" s="164">
        <v>3851</v>
      </c>
      <c r="D319" s="164">
        <v>2807</v>
      </c>
      <c r="E319" s="165">
        <f t="shared" si="6"/>
        <v>0.3719273245457784</v>
      </c>
      <c r="F319" s="164">
        <v>3</v>
      </c>
      <c r="G319" s="164">
        <v>0</v>
      </c>
      <c r="H319" s="164">
        <v>29</v>
      </c>
      <c r="I319" s="164">
        <v>4</v>
      </c>
      <c r="J319" s="164">
        <v>0</v>
      </c>
      <c r="K319" s="164">
        <v>0</v>
      </c>
      <c r="L319" s="164">
        <v>0</v>
      </c>
      <c r="M319" s="164">
        <v>0</v>
      </c>
      <c r="N319" s="164">
        <v>12</v>
      </c>
      <c r="O319" s="164">
        <v>0</v>
      </c>
      <c r="P319" s="166">
        <v>0</v>
      </c>
    </row>
    <row r="320" spans="2:16" ht="14.25" customHeight="1">
      <c r="B320" s="159" t="s">
        <v>654</v>
      </c>
      <c r="C320" s="157">
        <v>3851</v>
      </c>
      <c r="D320" s="160">
        <v>2807</v>
      </c>
      <c r="E320" s="161">
        <f t="shared" si="6"/>
        <v>0.3719273245457784</v>
      </c>
      <c r="F320" s="162">
        <v>3</v>
      </c>
      <c r="G320" s="157">
        <v>0</v>
      </c>
      <c r="H320" s="157">
        <v>29</v>
      </c>
      <c r="I320" s="157">
        <v>4</v>
      </c>
      <c r="J320" s="157">
        <v>0</v>
      </c>
      <c r="K320" s="157">
        <v>0</v>
      </c>
      <c r="L320" s="157">
        <v>0</v>
      </c>
      <c r="M320" s="157">
        <v>0</v>
      </c>
      <c r="N320" s="162">
        <v>12</v>
      </c>
      <c r="O320" s="157">
        <v>0</v>
      </c>
      <c r="P320" s="158">
        <v>0</v>
      </c>
    </row>
    <row r="321" spans="1:16" s="152" customFormat="1" ht="18" customHeight="1">
      <c r="A321" s="142"/>
      <c r="B321" s="174" t="s">
        <v>655</v>
      </c>
      <c r="C321" s="164">
        <v>0</v>
      </c>
      <c r="D321" s="164">
        <v>0</v>
      </c>
      <c r="E321" s="165">
        <f t="shared" si="6"/>
        <v>0</v>
      </c>
      <c r="F321" s="164">
        <v>0</v>
      </c>
      <c r="G321" s="164">
        <v>0</v>
      </c>
      <c r="H321" s="164">
        <v>0</v>
      </c>
      <c r="I321" s="164">
        <v>0</v>
      </c>
      <c r="J321" s="164">
        <v>0</v>
      </c>
      <c r="K321" s="164">
        <v>0</v>
      </c>
      <c r="L321" s="164">
        <v>0</v>
      </c>
      <c r="M321" s="164">
        <v>0</v>
      </c>
      <c r="N321" s="164">
        <v>0</v>
      </c>
      <c r="O321" s="164">
        <v>0</v>
      </c>
      <c r="P321" s="166">
        <v>0</v>
      </c>
    </row>
    <row r="322" spans="2:16" ht="14.25" customHeight="1">
      <c r="B322" s="159" t="s">
        <v>656</v>
      </c>
      <c r="C322" s="157">
        <v>0</v>
      </c>
      <c r="D322" s="160"/>
      <c r="E322" s="161">
        <f t="shared" si="6"/>
        <v>0</v>
      </c>
      <c r="F322" s="162">
        <v>0</v>
      </c>
      <c r="G322" s="157">
        <v>0</v>
      </c>
      <c r="H322" s="157">
        <v>0</v>
      </c>
      <c r="I322" s="157">
        <v>0</v>
      </c>
      <c r="J322" s="157">
        <v>0</v>
      </c>
      <c r="K322" s="157">
        <v>0</v>
      </c>
      <c r="L322" s="157">
        <v>0</v>
      </c>
      <c r="M322" s="157">
        <v>0</v>
      </c>
      <c r="N322" s="162">
        <v>0</v>
      </c>
      <c r="O322" s="157">
        <v>0</v>
      </c>
      <c r="P322" s="158">
        <v>0</v>
      </c>
    </row>
    <row r="323" spans="1:16" s="152" customFormat="1" ht="18" customHeight="1">
      <c r="A323" s="142"/>
      <c r="B323" s="174" t="s">
        <v>657</v>
      </c>
      <c r="C323" s="164">
        <v>0</v>
      </c>
      <c r="D323" s="164">
        <v>0</v>
      </c>
      <c r="E323" s="165">
        <f t="shared" si="6"/>
        <v>0</v>
      </c>
      <c r="F323" s="164">
        <v>0</v>
      </c>
      <c r="G323" s="164">
        <v>0</v>
      </c>
      <c r="H323" s="164">
        <v>0</v>
      </c>
      <c r="I323" s="164">
        <v>0</v>
      </c>
      <c r="J323" s="164">
        <v>0</v>
      </c>
      <c r="K323" s="164">
        <v>0</v>
      </c>
      <c r="L323" s="164">
        <v>0</v>
      </c>
      <c r="M323" s="164">
        <v>0</v>
      </c>
      <c r="N323" s="164">
        <v>0</v>
      </c>
      <c r="O323" s="164">
        <v>0</v>
      </c>
      <c r="P323" s="166">
        <v>0</v>
      </c>
    </row>
    <row r="324" spans="2:16" ht="14.25" customHeight="1">
      <c r="B324" s="159" t="s">
        <v>657</v>
      </c>
      <c r="C324" s="157">
        <v>0</v>
      </c>
      <c r="D324" s="160"/>
      <c r="E324" s="161">
        <f t="shared" si="6"/>
        <v>0</v>
      </c>
      <c r="F324" s="162">
        <v>0</v>
      </c>
      <c r="G324" s="157">
        <v>0</v>
      </c>
      <c r="H324" s="157">
        <v>0</v>
      </c>
      <c r="I324" s="157">
        <v>0</v>
      </c>
      <c r="J324" s="157">
        <v>0</v>
      </c>
      <c r="K324" s="157">
        <v>0</v>
      </c>
      <c r="L324" s="157">
        <v>0</v>
      </c>
      <c r="M324" s="157">
        <v>0</v>
      </c>
      <c r="N324" s="162">
        <v>0</v>
      </c>
      <c r="O324" s="157">
        <v>0</v>
      </c>
      <c r="P324" s="158">
        <v>0</v>
      </c>
    </row>
    <row r="325" spans="2:18" ht="18" customHeight="1">
      <c r="B325" s="175" t="s">
        <v>658</v>
      </c>
      <c r="C325" s="176">
        <f>C321+C319+C316+C314+C308+C301+C267+C240+C219+C199+C184+C176+C164+C154+C145+C142+C135+C129+C95+C83+C80+C73+C71+C49+C41+C29+C22+C19+C12+C9+C4+C297+C323</f>
        <v>14074</v>
      </c>
      <c r="D325" s="176">
        <v>12994</v>
      </c>
      <c r="E325" s="177">
        <f t="shared" si="6"/>
        <v>0.08311528397722026</v>
      </c>
      <c r="F325" s="176">
        <f aca="true" t="shared" si="7" ref="F325:P325">F321+F319+F316+F314+F308+F301+F267+F240+F219+F199+F184+F176+F164+F154+F145+F142+F135+F129+F95+F83+F80+F73+F71+F49+F41+F29+F22+F19+F12+F9+F4+F297+F323</f>
        <v>382</v>
      </c>
      <c r="G325" s="176">
        <f t="shared" si="7"/>
        <v>286</v>
      </c>
      <c r="H325" s="176">
        <f t="shared" si="7"/>
        <v>930</v>
      </c>
      <c r="I325" s="176">
        <f t="shared" si="7"/>
        <v>738</v>
      </c>
      <c r="J325" s="176">
        <f t="shared" si="7"/>
        <v>6</v>
      </c>
      <c r="K325" s="176">
        <f t="shared" si="7"/>
        <v>13</v>
      </c>
      <c r="L325" s="176">
        <f t="shared" si="7"/>
        <v>1</v>
      </c>
      <c r="M325" s="176">
        <f t="shared" si="7"/>
        <v>4</v>
      </c>
      <c r="N325" s="176">
        <f t="shared" si="7"/>
        <v>132</v>
      </c>
      <c r="O325" s="176">
        <f t="shared" si="7"/>
        <v>13</v>
      </c>
      <c r="P325" s="176">
        <f t="shared" si="7"/>
        <v>644</v>
      </c>
      <c r="Q325" s="152"/>
      <c r="R325" s="152"/>
    </row>
    <row r="326" spans="1:18" s="152" customFormat="1" ht="18" customHeight="1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</row>
    <row r="327" ht="14.25" customHeight="1"/>
    <row r="328" spans="1:18" s="152" customFormat="1" ht="18" customHeight="1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</row>
    <row r="329" ht="14.25" customHeight="1"/>
    <row r="330" spans="1:18" s="152" customFormat="1" ht="18" customHeight="1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9"/>
  <sheetViews>
    <sheetView showGridLines="0" showRowColHeaders="0" zoomScalePageLayoutView="0" workbookViewId="0" topLeftCell="A76">
      <selection activeCell="D84" sqref="D84"/>
    </sheetView>
  </sheetViews>
  <sheetFormatPr defaultColWidth="11.421875" defaultRowHeight="12.75"/>
  <cols>
    <col min="1" max="1" width="2.00390625" style="178" customWidth="1"/>
    <col min="2" max="4" width="13.7109375" style="178" customWidth="1"/>
    <col min="5" max="6" width="14.8515625" style="178" customWidth="1"/>
    <col min="7" max="13" width="13.7109375" style="178" customWidth="1"/>
    <col min="14" max="16384" width="11.421875" style="178" customWidth="1"/>
  </cols>
  <sheetData>
    <row r="2" s="179" customFormat="1" ht="15.75">
      <c r="B2" s="179" t="s">
        <v>659</v>
      </c>
    </row>
    <row r="4" spans="2:13" ht="38.25">
      <c r="B4" s="180" t="s">
        <v>7</v>
      </c>
      <c r="C4" s="180" t="s">
        <v>334</v>
      </c>
      <c r="D4" s="180" t="s">
        <v>335</v>
      </c>
      <c r="E4" s="180" t="s">
        <v>336</v>
      </c>
      <c r="F4" s="180" t="s">
        <v>337</v>
      </c>
      <c r="G4" s="180" t="s">
        <v>55</v>
      </c>
      <c r="H4" s="180" t="s">
        <v>57</v>
      </c>
      <c r="I4" s="180" t="s">
        <v>58</v>
      </c>
      <c r="J4" s="180" t="s">
        <v>60</v>
      </c>
      <c r="K4" s="180" t="s">
        <v>338</v>
      </c>
      <c r="L4" s="180" t="s">
        <v>63</v>
      </c>
      <c r="M4" s="180" t="s">
        <v>37</v>
      </c>
    </row>
    <row r="5" spans="2:13" s="181" customFormat="1" ht="22.5" customHeight="1">
      <c r="B5" s="182">
        <v>1</v>
      </c>
      <c r="C5" s="183">
        <v>2</v>
      </c>
      <c r="D5" s="183">
        <v>2</v>
      </c>
      <c r="E5" s="182">
        <v>1</v>
      </c>
      <c r="F5" s="182">
        <v>1</v>
      </c>
      <c r="G5" s="182">
        <v>1</v>
      </c>
      <c r="H5" s="182">
        <v>1</v>
      </c>
      <c r="I5" s="182">
        <v>1</v>
      </c>
      <c r="J5" s="182">
        <v>1</v>
      </c>
      <c r="K5" s="184">
        <v>3</v>
      </c>
      <c r="L5" s="182">
        <v>1</v>
      </c>
      <c r="M5" s="182">
        <v>1</v>
      </c>
    </row>
    <row r="8" spans="2:13" ht="15.75">
      <c r="B8" s="185" t="s">
        <v>660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10" spans="4:13" ht="38.25">
      <c r="D10" s="187" t="s">
        <v>7</v>
      </c>
      <c r="E10" s="187" t="s">
        <v>336</v>
      </c>
      <c r="F10" s="187" t="s">
        <v>337</v>
      </c>
      <c r="G10" s="187" t="s">
        <v>55</v>
      </c>
      <c r="H10" s="187" t="s">
        <v>57</v>
      </c>
      <c r="I10" s="187" t="s">
        <v>58</v>
      </c>
      <c r="J10" s="187" t="s">
        <v>60</v>
      </c>
      <c r="K10" s="187" t="s">
        <v>63</v>
      </c>
      <c r="L10" s="187" t="s">
        <v>37</v>
      </c>
      <c r="M10" s="188"/>
    </row>
    <row r="11" spans="2:12" ht="12.75" customHeight="1">
      <c r="B11" s="498" t="s">
        <v>661</v>
      </c>
      <c r="C11" s="498"/>
      <c r="D11" s="189">
        <f>DatosDelitos!C4+DatosDelitos!C12-DatosDelitos!C16</f>
        <v>3134</v>
      </c>
      <c r="E11" s="189">
        <f>DatosDelitos!H4+DatosDelitos!H12-DatosDelitos!H16</f>
        <v>143</v>
      </c>
      <c r="F11" s="189">
        <f>DatosDelitos!I4+DatosDelitos!I12-DatosDelitos!I16</f>
        <v>113</v>
      </c>
      <c r="G11" s="189">
        <f>DatosDelitos!J4+DatosDelitos!J12-DatosDelitos!J16</f>
        <v>3</v>
      </c>
      <c r="H11" s="189">
        <f>DatosDelitos!K4+DatosDelitos!K12-DatosDelitos!K16</f>
        <v>2</v>
      </c>
      <c r="I11" s="189">
        <f>DatosDelitos!L4+DatosDelitos!L12-DatosDelitos!L16</f>
        <v>1</v>
      </c>
      <c r="J11" s="189">
        <f>DatosDelitos!M4+DatosDelitos!M12-DatosDelitos!M16</f>
        <v>2</v>
      </c>
      <c r="K11" s="189">
        <f>DatosDelitos!O4+DatosDelitos!O12-DatosDelitos!O16</f>
        <v>2</v>
      </c>
      <c r="L11" s="189">
        <f>DatosDelitos!P4+DatosDelitos!P12-DatosDelitos!P16</f>
        <v>60</v>
      </c>
    </row>
    <row r="12" spans="2:12" ht="12.75" customHeight="1">
      <c r="B12" s="498" t="s">
        <v>345</v>
      </c>
      <c r="C12" s="498"/>
      <c r="D12" s="189">
        <f>DatosDelitos!C9</f>
        <v>0</v>
      </c>
      <c r="E12" s="189">
        <f>DatosDelitos!H9</f>
        <v>0</v>
      </c>
      <c r="F12" s="189">
        <f>DatosDelitos!I9</f>
        <v>0</v>
      </c>
      <c r="G12" s="189">
        <f>DatosDelitos!J9</f>
        <v>0</v>
      </c>
      <c r="H12" s="189">
        <f>DatosDelitos!K9</f>
        <v>0</v>
      </c>
      <c r="I12" s="189">
        <f>DatosDelitos!L9</f>
        <v>0</v>
      </c>
      <c r="J12" s="189">
        <f>DatosDelitos!M9</f>
        <v>0</v>
      </c>
      <c r="K12" s="189">
        <f>DatosDelitos!O9</f>
        <v>0</v>
      </c>
      <c r="L12" s="189">
        <f>DatosDelitos!P9</f>
        <v>1</v>
      </c>
    </row>
    <row r="13" spans="2:12" ht="12.75" customHeight="1">
      <c r="B13" s="498" t="s">
        <v>355</v>
      </c>
      <c r="C13" s="498"/>
      <c r="D13" s="189">
        <f>DatosDelitos!C19</f>
        <v>0</v>
      </c>
      <c r="E13" s="189">
        <f>DatosDelitos!H19</f>
        <v>0</v>
      </c>
      <c r="F13" s="189">
        <f>DatosDelitos!I19</f>
        <v>0</v>
      </c>
      <c r="G13" s="189">
        <f>DatosDelitos!J19</f>
        <v>0</v>
      </c>
      <c r="H13" s="189">
        <f>DatosDelitos!K19</f>
        <v>0</v>
      </c>
      <c r="I13" s="189">
        <f>DatosDelitos!L19</f>
        <v>0</v>
      </c>
      <c r="J13" s="189">
        <f>DatosDelitos!M19</f>
        <v>0</v>
      </c>
      <c r="K13" s="189">
        <f>DatosDelitos!O19</f>
        <v>0</v>
      </c>
      <c r="L13" s="189">
        <f>DatosDelitos!P19</f>
        <v>0</v>
      </c>
    </row>
    <row r="14" spans="2:12" ht="12.75" customHeight="1">
      <c r="B14" s="498" t="s">
        <v>358</v>
      </c>
      <c r="C14" s="498"/>
      <c r="D14" s="189">
        <f>DatosDelitos!C22</f>
        <v>0</v>
      </c>
      <c r="E14" s="189">
        <f>DatosDelitos!H22</f>
        <v>0</v>
      </c>
      <c r="F14" s="189">
        <f>DatosDelitos!I22</f>
        <v>0</v>
      </c>
      <c r="G14" s="189">
        <f>DatosDelitos!J22</f>
        <v>0</v>
      </c>
      <c r="H14" s="189">
        <f>DatosDelitos!K22</f>
        <v>0</v>
      </c>
      <c r="I14" s="189">
        <f>DatosDelitos!L22</f>
        <v>0</v>
      </c>
      <c r="J14" s="189">
        <f>DatosDelitos!M22</f>
        <v>0</v>
      </c>
      <c r="K14" s="189">
        <f>DatosDelitos!O22</f>
        <v>0</v>
      </c>
      <c r="L14" s="189">
        <f>DatosDelitos!P22</f>
        <v>0</v>
      </c>
    </row>
    <row r="15" spans="2:12" ht="12.75" customHeight="1">
      <c r="B15" s="498" t="s">
        <v>662</v>
      </c>
      <c r="C15" s="498"/>
      <c r="D15" s="189">
        <f>DatosDelitos!C16+DatosDelitos!C43</f>
        <v>376</v>
      </c>
      <c r="E15" s="189">
        <f>DatosDelitos!H16+DatosDelitos!H43</f>
        <v>102</v>
      </c>
      <c r="F15" s="189">
        <f>DatosDelitos!I16+DatosDelitos!I43</f>
        <v>56</v>
      </c>
      <c r="G15" s="189">
        <f>DatosDelitos!J16+DatosDelitos!J43</f>
        <v>1</v>
      </c>
      <c r="H15" s="189">
        <f>DatosDelitos!K16+DatosDelitos!K43</f>
        <v>0</v>
      </c>
      <c r="I15" s="189">
        <f>DatosDelitos!L16+DatosDelitos!L43</f>
        <v>0</v>
      </c>
      <c r="J15" s="189">
        <f>DatosDelitos!M16+DatosDelitos!M43</f>
        <v>0</v>
      </c>
      <c r="K15" s="189">
        <f>DatosDelitos!O16+DatosDelitos!O43</f>
        <v>0</v>
      </c>
      <c r="L15" s="189">
        <f>DatosDelitos!P16+DatosDelitos!P43</f>
        <v>37</v>
      </c>
    </row>
    <row r="16" spans="2:12" ht="12.75" customHeight="1">
      <c r="B16" s="498" t="s">
        <v>663</v>
      </c>
      <c r="C16" s="498"/>
      <c r="D16" s="189">
        <f>DatosDelitos!C29</f>
        <v>205</v>
      </c>
      <c r="E16" s="189">
        <f>DatosDelitos!H29</f>
        <v>25</v>
      </c>
      <c r="F16" s="189">
        <f>DatosDelitos!I29</f>
        <v>40</v>
      </c>
      <c r="G16" s="189">
        <f>DatosDelitos!J29</f>
        <v>0</v>
      </c>
      <c r="H16" s="189">
        <f>DatosDelitos!K29</f>
        <v>0</v>
      </c>
      <c r="I16" s="189">
        <f>DatosDelitos!L29</f>
        <v>0</v>
      </c>
      <c r="J16" s="189">
        <f>DatosDelitos!M29</f>
        <v>0</v>
      </c>
      <c r="K16" s="189">
        <f>DatosDelitos!O29</f>
        <v>0</v>
      </c>
      <c r="L16" s="189">
        <f>DatosDelitos!P29</f>
        <v>28</v>
      </c>
    </row>
    <row r="17" spans="2:12" ht="12.75" customHeight="1">
      <c r="B17" s="498" t="s">
        <v>664</v>
      </c>
      <c r="C17" s="498"/>
      <c r="D17" s="189">
        <f>DatosDelitos!C41-DatosDelitos!C43</f>
        <v>2</v>
      </c>
      <c r="E17" s="189">
        <f>DatosDelitos!H41-DatosDelitos!H43</f>
        <v>0</v>
      </c>
      <c r="F17" s="189">
        <f>DatosDelitos!I41-DatosDelitos!I43</f>
        <v>0</v>
      </c>
      <c r="G17" s="189">
        <f>DatosDelitos!J41-DatosDelitos!J43</f>
        <v>0</v>
      </c>
      <c r="H17" s="189">
        <f>DatosDelitos!K41-DatosDelitos!K43</f>
        <v>0</v>
      </c>
      <c r="I17" s="189">
        <f>DatosDelitos!L41-DatosDelitos!L43</f>
        <v>0</v>
      </c>
      <c r="J17" s="189">
        <f>DatosDelitos!M41-DatosDelitos!M43</f>
        <v>0</v>
      </c>
      <c r="K17" s="189">
        <f>DatosDelitos!O41-DatosDelitos!O43</f>
        <v>0</v>
      </c>
      <c r="L17" s="189">
        <f>DatosDelitos!P41-DatosDelitos!P43</f>
        <v>0</v>
      </c>
    </row>
    <row r="18" spans="2:12" ht="12.75" customHeight="1">
      <c r="B18" s="498" t="s">
        <v>665</v>
      </c>
      <c r="C18" s="498"/>
      <c r="D18" s="189">
        <f>DatosDelitos!C49</f>
        <v>47</v>
      </c>
      <c r="E18" s="189">
        <f>DatosDelitos!H49</f>
        <v>10</v>
      </c>
      <c r="F18" s="189">
        <f>DatosDelitos!I49</f>
        <v>7</v>
      </c>
      <c r="G18" s="189">
        <f>DatosDelitos!J49</f>
        <v>2</v>
      </c>
      <c r="H18" s="189">
        <f>DatosDelitos!K49</f>
        <v>4</v>
      </c>
      <c r="I18" s="189">
        <f>DatosDelitos!L49</f>
        <v>0</v>
      </c>
      <c r="J18" s="189">
        <f>DatosDelitos!M49</f>
        <v>0</v>
      </c>
      <c r="K18" s="189">
        <f>DatosDelitos!O49</f>
        <v>1</v>
      </c>
      <c r="L18" s="189">
        <f>DatosDelitos!P49</f>
        <v>8</v>
      </c>
    </row>
    <row r="19" spans="2:12" ht="12.75" customHeight="1">
      <c r="B19" s="498" t="s">
        <v>666</v>
      </c>
      <c r="C19" s="498"/>
      <c r="D19" s="189">
        <f>DatosDelitos!C71</f>
        <v>1</v>
      </c>
      <c r="E19" s="189">
        <f>DatosDelitos!H71</f>
        <v>0</v>
      </c>
      <c r="F19" s="189">
        <f>DatosDelitos!I71</f>
        <v>0</v>
      </c>
      <c r="G19" s="189">
        <f>DatosDelitos!J71</f>
        <v>0</v>
      </c>
      <c r="H19" s="189">
        <f>DatosDelitos!K71</f>
        <v>0</v>
      </c>
      <c r="I19" s="189">
        <f>DatosDelitos!L71</f>
        <v>0</v>
      </c>
      <c r="J19" s="189">
        <f>DatosDelitos!M71</f>
        <v>0</v>
      </c>
      <c r="K19" s="189">
        <f>DatosDelitos!O71</f>
        <v>0</v>
      </c>
      <c r="L19" s="189">
        <f>DatosDelitos!P71</f>
        <v>0</v>
      </c>
    </row>
    <row r="20" spans="2:12" ht="27" customHeight="1">
      <c r="B20" s="498" t="s">
        <v>667</v>
      </c>
      <c r="C20" s="498"/>
      <c r="D20" s="189">
        <f>DatosDelitos!C73</f>
        <v>33</v>
      </c>
      <c r="E20" s="189">
        <f>DatosDelitos!H73</f>
        <v>4</v>
      </c>
      <c r="F20" s="189">
        <f>DatosDelitos!I73</f>
        <v>3</v>
      </c>
      <c r="G20" s="189">
        <f>DatosDelitos!J73</f>
        <v>0</v>
      </c>
      <c r="H20" s="189">
        <f>DatosDelitos!K73</f>
        <v>0</v>
      </c>
      <c r="I20" s="189">
        <f>DatosDelitos!L73</f>
        <v>0</v>
      </c>
      <c r="J20" s="189">
        <f>DatosDelitos!M73</f>
        <v>0</v>
      </c>
      <c r="K20" s="189">
        <f>DatosDelitos!O73</f>
        <v>0</v>
      </c>
      <c r="L20" s="189">
        <f>DatosDelitos!P73</f>
        <v>0</v>
      </c>
    </row>
    <row r="21" spans="2:12" ht="12.75" customHeight="1">
      <c r="B21" s="498" t="s">
        <v>668</v>
      </c>
      <c r="C21" s="498"/>
      <c r="D21" s="189">
        <f>DatosDelitos!C80</f>
        <v>54</v>
      </c>
      <c r="E21" s="189">
        <f>DatosDelitos!H80</f>
        <v>2</v>
      </c>
      <c r="F21" s="189">
        <f>DatosDelitos!I80</f>
        <v>0</v>
      </c>
      <c r="G21" s="189">
        <f>DatosDelitos!J80</f>
        <v>0</v>
      </c>
      <c r="H21" s="189">
        <f>DatosDelitos!K80</f>
        <v>0</v>
      </c>
      <c r="I21" s="189">
        <f>DatosDelitos!L80</f>
        <v>0</v>
      </c>
      <c r="J21" s="189">
        <f>DatosDelitos!M80</f>
        <v>0</v>
      </c>
      <c r="K21" s="189">
        <f>DatosDelitos!O80</f>
        <v>0</v>
      </c>
      <c r="L21" s="189">
        <f>DatosDelitos!P80</f>
        <v>2</v>
      </c>
    </row>
    <row r="22" spans="2:12" ht="12.75" customHeight="1">
      <c r="B22" s="498" t="s">
        <v>669</v>
      </c>
      <c r="C22" s="498"/>
      <c r="D22" s="189">
        <f>DatosDelitos!C83</f>
        <v>121</v>
      </c>
      <c r="E22" s="189">
        <f>DatosDelitos!H83</f>
        <v>31</v>
      </c>
      <c r="F22" s="189">
        <f>DatosDelitos!I83</f>
        <v>34</v>
      </c>
      <c r="G22" s="189">
        <f>DatosDelitos!J83</f>
        <v>0</v>
      </c>
      <c r="H22" s="189">
        <f>DatosDelitos!K83</f>
        <v>0</v>
      </c>
      <c r="I22" s="189">
        <f>DatosDelitos!L83</f>
        <v>0</v>
      </c>
      <c r="J22" s="189">
        <f>DatosDelitos!M83</f>
        <v>0</v>
      </c>
      <c r="K22" s="189">
        <f>DatosDelitos!O83</f>
        <v>0</v>
      </c>
      <c r="L22" s="189">
        <f>DatosDelitos!P83</f>
        <v>15</v>
      </c>
    </row>
    <row r="23" spans="2:12" ht="12.75" customHeight="1">
      <c r="B23" s="498" t="s">
        <v>670</v>
      </c>
      <c r="C23" s="498"/>
      <c r="D23" s="189">
        <f>DatosDelitos!C95</f>
        <v>5723</v>
      </c>
      <c r="E23" s="189">
        <f>DatosDelitos!H95</f>
        <v>304</v>
      </c>
      <c r="F23" s="189">
        <f>DatosDelitos!I95</f>
        <v>233</v>
      </c>
      <c r="G23" s="189">
        <f>DatosDelitos!J95</f>
        <v>0</v>
      </c>
      <c r="H23" s="189">
        <f>DatosDelitos!K95</f>
        <v>1</v>
      </c>
      <c r="I23" s="189">
        <f>DatosDelitos!L95</f>
        <v>0</v>
      </c>
      <c r="J23" s="189">
        <f>DatosDelitos!M95</f>
        <v>0</v>
      </c>
      <c r="K23" s="189">
        <f>DatosDelitos!O95</f>
        <v>8</v>
      </c>
      <c r="L23" s="189">
        <f>DatosDelitos!P95</f>
        <v>130</v>
      </c>
    </row>
    <row r="24" spans="2:12" ht="27" customHeight="1">
      <c r="B24" s="498" t="s">
        <v>671</v>
      </c>
      <c r="C24" s="498"/>
      <c r="D24" s="189">
        <f>DatosDelitos!C129</f>
        <v>2</v>
      </c>
      <c r="E24" s="189">
        <f>DatosDelitos!H129</f>
        <v>1</v>
      </c>
      <c r="F24" s="189">
        <f>DatosDelitos!I129</f>
        <v>1</v>
      </c>
      <c r="G24" s="189">
        <f>DatosDelitos!J129</f>
        <v>0</v>
      </c>
      <c r="H24" s="189">
        <f>DatosDelitos!K129</f>
        <v>0</v>
      </c>
      <c r="I24" s="189">
        <f>DatosDelitos!L129</f>
        <v>0</v>
      </c>
      <c r="J24" s="189">
        <f>DatosDelitos!M129</f>
        <v>0</v>
      </c>
      <c r="K24" s="189">
        <f>DatosDelitos!O129</f>
        <v>0</v>
      </c>
      <c r="L24" s="189">
        <f>DatosDelitos!P129</f>
        <v>1</v>
      </c>
    </row>
    <row r="25" spans="2:12" ht="12.75" customHeight="1">
      <c r="B25" s="498" t="s">
        <v>672</v>
      </c>
      <c r="C25" s="498"/>
      <c r="D25" s="189">
        <f>DatosDelitos!C135</f>
        <v>46</v>
      </c>
      <c r="E25" s="189">
        <f>DatosDelitos!H135</f>
        <v>6</v>
      </c>
      <c r="F25" s="189">
        <f>DatosDelitos!I135</f>
        <v>10</v>
      </c>
      <c r="G25" s="189">
        <f>DatosDelitos!J135</f>
        <v>0</v>
      </c>
      <c r="H25" s="189">
        <f>DatosDelitos!K135</f>
        <v>0</v>
      </c>
      <c r="I25" s="189">
        <f>DatosDelitos!L135</f>
        <v>0</v>
      </c>
      <c r="J25" s="189">
        <f>DatosDelitos!M135</f>
        <v>0</v>
      </c>
      <c r="K25" s="189">
        <f>DatosDelitos!O135</f>
        <v>0</v>
      </c>
      <c r="L25" s="189">
        <f>DatosDelitos!P135</f>
        <v>4</v>
      </c>
    </row>
    <row r="26" spans="2:12" ht="12.75" customHeight="1">
      <c r="B26" s="498" t="s">
        <v>673</v>
      </c>
      <c r="C26" s="498"/>
      <c r="D26" s="189">
        <f>DatosDelitos!C142</f>
        <v>3</v>
      </c>
      <c r="E26" s="189">
        <f>DatosDelitos!H142</f>
        <v>0</v>
      </c>
      <c r="F26" s="189">
        <f>DatosDelitos!I142</f>
        <v>0</v>
      </c>
      <c r="G26" s="189">
        <f>DatosDelitos!J142</f>
        <v>0</v>
      </c>
      <c r="H26" s="189">
        <f>DatosDelitos!K142</f>
        <v>0</v>
      </c>
      <c r="I26" s="189">
        <f>DatosDelitos!L142</f>
        <v>0</v>
      </c>
      <c r="J26" s="189">
        <f>DatosDelitos!M142</f>
        <v>0</v>
      </c>
      <c r="K26" s="189">
        <f>DatosDelitos!O142</f>
        <v>0</v>
      </c>
      <c r="L26" s="189">
        <f>DatosDelitos!P142</f>
        <v>0</v>
      </c>
    </row>
    <row r="27" spans="2:12" ht="38.25" customHeight="1">
      <c r="B27" s="498" t="s">
        <v>674</v>
      </c>
      <c r="C27" s="498"/>
      <c r="D27" s="189">
        <f>DatosDelitos!C145</f>
        <v>19</v>
      </c>
      <c r="E27" s="189">
        <f>DatosDelitos!H145</f>
        <v>4</v>
      </c>
      <c r="F27" s="189">
        <f>DatosDelitos!I145</f>
        <v>0</v>
      </c>
      <c r="G27" s="189">
        <f>DatosDelitos!J145</f>
        <v>0</v>
      </c>
      <c r="H27" s="189">
        <f>DatosDelitos!K145</f>
        <v>0</v>
      </c>
      <c r="I27" s="189">
        <f>DatosDelitos!L145</f>
        <v>0</v>
      </c>
      <c r="J27" s="189">
        <f>DatosDelitos!M145</f>
        <v>0</v>
      </c>
      <c r="K27" s="189">
        <f>DatosDelitos!O145</f>
        <v>0</v>
      </c>
      <c r="L27" s="189">
        <f>DatosDelitos!P145</f>
        <v>5</v>
      </c>
    </row>
    <row r="28" spans="2:12" ht="12.75" customHeight="1">
      <c r="B28" s="498" t="s">
        <v>675</v>
      </c>
      <c r="C28" s="498"/>
      <c r="D28" s="189">
        <f>DatosDelitos!C154+SUM(DatosDelitos!C165:C170)</f>
        <v>73</v>
      </c>
      <c r="E28" s="189">
        <f>DatosDelitos!H154+SUM(DatosDelitos!H165:H170)</f>
        <v>19</v>
      </c>
      <c r="F28" s="189">
        <f>DatosDelitos!I154+SUM(DatosDelitos!I165:I170)</f>
        <v>2</v>
      </c>
      <c r="G28" s="189">
        <f>DatosDelitos!J154+SUM(DatosDelitos!J165:J170)</f>
        <v>0</v>
      </c>
      <c r="H28" s="189">
        <f>DatosDelitos!K154+SUM(DatosDelitos!K165:K170)</f>
        <v>0</v>
      </c>
      <c r="I28" s="189">
        <f>DatosDelitos!L154+SUM(DatosDelitos!L165:L170)</f>
        <v>0</v>
      </c>
      <c r="J28" s="189">
        <f>DatosDelitos!M154+SUM(DatosDelitos!M165:M170)</f>
        <v>1</v>
      </c>
      <c r="K28" s="189">
        <f>DatosDelitos!O154+SUM(DatosDelitos!O165:O170)</f>
        <v>0</v>
      </c>
      <c r="L28" s="189">
        <f>DatosDelitos!P154+SUM(DatosDelitos!P165:P170)</f>
        <v>1</v>
      </c>
    </row>
    <row r="29" spans="2:12" ht="12.75" customHeight="1">
      <c r="B29" s="498" t="s">
        <v>676</v>
      </c>
      <c r="C29" s="498"/>
      <c r="D29" s="189">
        <f>SUM(DatosDelitos!C171:C175)</f>
        <v>9</v>
      </c>
      <c r="E29" s="189">
        <f>SUM(DatosDelitos!H171:H175)</f>
        <v>21</v>
      </c>
      <c r="F29" s="189">
        <f>SUM(DatosDelitos!I171:I175)</f>
        <v>25</v>
      </c>
      <c r="G29" s="189">
        <f>SUM(DatosDelitos!J171:J175)</f>
        <v>0</v>
      </c>
      <c r="H29" s="189">
        <f>SUM(DatosDelitos!K171:K175)</f>
        <v>2</v>
      </c>
      <c r="I29" s="189">
        <f>SUM(DatosDelitos!L171:L175)</f>
        <v>0</v>
      </c>
      <c r="J29" s="189">
        <f>SUM(DatosDelitos!M171:M175)</f>
        <v>0</v>
      </c>
      <c r="K29" s="189">
        <f>SUM(DatosDelitos!O171:O175)</f>
        <v>0</v>
      </c>
      <c r="L29" s="189">
        <f>SUM(DatosDelitos!P171:P175)</f>
        <v>20</v>
      </c>
    </row>
    <row r="30" spans="2:12" ht="12.75" customHeight="1">
      <c r="B30" s="498" t="s">
        <v>677</v>
      </c>
      <c r="C30" s="498"/>
      <c r="D30" s="189">
        <f>DatosDelitos!C176</f>
        <v>117</v>
      </c>
      <c r="E30" s="189">
        <f>DatosDelitos!H176</f>
        <v>93</v>
      </c>
      <c r="F30" s="189">
        <f>DatosDelitos!I176</f>
        <v>85</v>
      </c>
      <c r="G30" s="189">
        <f>DatosDelitos!J176</f>
        <v>0</v>
      </c>
      <c r="H30" s="189">
        <f>DatosDelitos!K176</f>
        <v>0</v>
      </c>
      <c r="I30" s="189">
        <f>DatosDelitos!L176</f>
        <v>0</v>
      </c>
      <c r="J30" s="189">
        <f>DatosDelitos!M176</f>
        <v>0</v>
      </c>
      <c r="K30" s="189">
        <f>DatosDelitos!O176</f>
        <v>0</v>
      </c>
      <c r="L30" s="189">
        <f>DatosDelitos!P176</f>
        <v>245</v>
      </c>
    </row>
    <row r="31" spans="2:12" ht="12.75" customHeight="1">
      <c r="B31" s="498" t="s">
        <v>678</v>
      </c>
      <c r="C31" s="498"/>
      <c r="D31" s="189">
        <f>DatosDelitos!C184</f>
        <v>51</v>
      </c>
      <c r="E31" s="189">
        <f>DatosDelitos!H184</f>
        <v>27</v>
      </c>
      <c r="F31" s="189">
        <f>DatosDelitos!I184</f>
        <v>24</v>
      </c>
      <c r="G31" s="189">
        <f>DatosDelitos!J184</f>
        <v>0</v>
      </c>
      <c r="H31" s="189">
        <f>DatosDelitos!K184</f>
        <v>3</v>
      </c>
      <c r="I31" s="189">
        <f>DatosDelitos!L184</f>
        <v>0</v>
      </c>
      <c r="J31" s="189">
        <f>DatosDelitos!M184</f>
        <v>0</v>
      </c>
      <c r="K31" s="189">
        <f>DatosDelitos!O184</f>
        <v>0</v>
      </c>
      <c r="L31" s="189">
        <f>DatosDelitos!P184</f>
        <v>11</v>
      </c>
    </row>
    <row r="32" spans="2:12" ht="12.75" customHeight="1">
      <c r="B32" s="498" t="s">
        <v>679</v>
      </c>
      <c r="C32" s="498"/>
      <c r="D32" s="189">
        <f>DatosDelitos!C199</f>
        <v>15</v>
      </c>
      <c r="E32" s="189">
        <f>DatosDelitos!H199</f>
        <v>3</v>
      </c>
      <c r="F32" s="189">
        <f>DatosDelitos!I199</f>
        <v>0</v>
      </c>
      <c r="G32" s="189">
        <f>DatosDelitos!J199</f>
        <v>0</v>
      </c>
      <c r="H32" s="189">
        <f>DatosDelitos!K199</f>
        <v>1</v>
      </c>
      <c r="I32" s="189">
        <f>DatosDelitos!L199</f>
        <v>0</v>
      </c>
      <c r="J32" s="189">
        <f>DatosDelitos!M199</f>
        <v>1</v>
      </c>
      <c r="K32" s="189">
        <f>DatosDelitos!O199</f>
        <v>0</v>
      </c>
      <c r="L32" s="189">
        <f>DatosDelitos!P199</f>
        <v>2</v>
      </c>
    </row>
    <row r="33" spans="2:12" ht="12.75" customHeight="1">
      <c r="B33" s="498" t="s">
        <v>680</v>
      </c>
      <c r="C33" s="498"/>
      <c r="D33" s="189">
        <f>DatosDelitos!C219</f>
        <v>163</v>
      </c>
      <c r="E33" s="189">
        <f>DatosDelitos!H219</f>
        <v>77</v>
      </c>
      <c r="F33" s="189">
        <f>DatosDelitos!I219</f>
        <v>65</v>
      </c>
      <c r="G33" s="189">
        <f>DatosDelitos!J219</f>
        <v>0</v>
      </c>
      <c r="H33" s="189">
        <f>DatosDelitos!K219</f>
        <v>0</v>
      </c>
      <c r="I33" s="189">
        <f>DatosDelitos!L219</f>
        <v>0</v>
      </c>
      <c r="J33" s="189">
        <f>DatosDelitos!M219</f>
        <v>0</v>
      </c>
      <c r="K33" s="189">
        <f>DatosDelitos!O219</f>
        <v>2</v>
      </c>
      <c r="L33" s="189">
        <f>DatosDelitos!P219</f>
        <v>51</v>
      </c>
    </row>
    <row r="34" spans="2:12" ht="12.75" customHeight="1">
      <c r="B34" s="498" t="s">
        <v>681</v>
      </c>
      <c r="C34" s="498"/>
      <c r="D34" s="189">
        <f>DatosDelitos!C240</f>
        <v>3</v>
      </c>
      <c r="E34" s="189">
        <f>DatosDelitos!H240</f>
        <v>1</v>
      </c>
      <c r="F34" s="189">
        <f>DatosDelitos!I240</f>
        <v>1</v>
      </c>
      <c r="G34" s="189">
        <f>DatosDelitos!J240</f>
        <v>0</v>
      </c>
      <c r="H34" s="189">
        <f>DatosDelitos!K240</f>
        <v>0</v>
      </c>
      <c r="I34" s="189">
        <f>DatosDelitos!L240</f>
        <v>0</v>
      </c>
      <c r="J34" s="189">
        <f>DatosDelitos!M240</f>
        <v>0</v>
      </c>
      <c r="K34" s="189">
        <f>DatosDelitos!O240</f>
        <v>0</v>
      </c>
      <c r="L34" s="189">
        <f>DatosDelitos!P240</f>
        <v>0</v>
      </c>
    </row>
    <row r="35" spans="2:12" ht="12.75" customHeight="1">
      <c r="B35" s="498" t="s">
        <v>682</v>
      </c>
      <c r="C35" s="498"/>
      <c r="D35" s="189">
        <f>DatosDelitos!C267</f>
        <v>24</v>
      </c>
      <c r="E35" s="189">
        <f>DatosDelitos!H267</f>
        <v>28</v>
      </c>
      <c r="F35" s="189">
        <f>DatosDelitos!I267</f>
        <v>35</v>
      </c>
      <c r="G35" s="189">
        <f>DatosDelitos!J267</f>
        <v>0</v>
      </c>
      <c r="H35" s="189">
        <f>DatosDelitos!K267</f>
        <v>0</v>
      </c>
      <c r="I35" s="189">
        <f>DatosDelitos!L267</f>
        <v>0</v>
      </c>
      <c r="J35" s="189">
        <f>DatosDelitos!M267</f>
        <v>0</v>
      </c>
      <c r="K35" s="189">
        <f>DatosDelitos!O267</f>
        <v>0</v>
      </c>
      <c r="L35" s="189">
        <f>DatosDelitos!P267</f>
        <v>23</v>
      </c>
    </row>
    <row r="36" spans="2:12" ht="38.25" customHeight="1">
      <c r="B36" s="498" t="s">
        <v>683</v>
      </c>
      <c r="C36" s="498"/>
      <c r="D36" s="189">
        <f>DatosDelitos!C297</f>
        <v>0</v>
      </c>
      <c r="E36" s="189">
        <f>DatosDelitos!H297</f>
        <v>0</v>
      </c>
      <c r="F36" s="189">
        <f>DatosDelitos!I297</f>
        <v>0</v>
      </c>
      <c r="G36" s="189">
        <f>DatosDelitos!J297</f>
        <v>0</v>
      </c>
      <c r="H36" s="189">
        <f>DatosDelitos!K297</f>
        <v>0</v>
      </c>
      <c r="I36" s="189">
        <f>DatosDelitos!L297</f>
        <v>0</v>
      </c>
      <c r="J36" s="189">
        <f>DatosDelitos!M297</f>
        <v>0</v>
      </c>
      <c r="K36" s="189">
        <f>DatosDelitos!O297</f>
        <v>0</v>
      </c>
      <c r="L36" s="189">
        <f>DatosDelitos!P297</f>
        <v>0</v>
      </c>
    </row>
    <row r="37" spans="2:12" ht="12.75" customHeight="1">
      <c r="B37" s="498" t="s">
        <v>684</v>
      </c>
      <c r="C37" s="498"/>
      <c r="D37" s="189">
        <f>DatosDelitos!C301</f>
        <v>0</v>
      </c>
      <c r="E37" s="189">
        <f>DatosDelitos!H301</f>
        <v>0</v>
      </c>
      <c r="F37" s="189">
        <f>DatosDelitos!I301</f>
        <v>0</v>
      </c>
      <c r="G37" s="189">
        <f>DatosDelitos!J301</f>
        <v>0</v>
      </c>
      <c r="H37" s="189">
        <f>DatosDelitos!K301</f>
        <v>0</v>
      </c>
      <c r="I37" s="189">
        <f>DatosDelitos!L301</f>
        <v>0</v>
      </c>
      <c r="J37" s="189">
        <f>DatosDelitos!M301</f>
        <v>0</v>
      </c>
      <c r="K37" s="189">
        <f>DatosDelitos!O301</f>
        <v>0</v>
      </c>
      <c r="L37" s="189">
        <f>DatosDelitos!P301</f>
        <v>0</v>
      </c>
    </row>
    <row r="38" spans="2:12" ht="12.75" customHeight="1">
      <c r="B38" s="498" t="s">
        <v>685</v>
      </c>
      <c r="C38" s="498"/>
      <c r="D38" s="189">
        <f>DatosDelitos!C308+DatosDelitos!C314+DatosDelitos!C316</f>
        <v>2</v>
      </c>
      <c r="E38" s="189">
        <f>DatosDelitos!H308+DatosDelitos!H314+DatosDelitos!H316</f>
        <v>0</v>
      </c>
      <c r="F38" s="189">
        <f>DatosDelitos!I308+DatosDelitos!I314+DatosDelitos!I316</f>
        <v>0</v>
      </c>
      <c r="G38" s="189">
        <f>DatosDelitos!J308+DatosDelitos!J314+DatosDelitos!J316</f>
        <v>0</v>
      </c>
      <c r="H38" s="189">
        <f>DatosDelitos!K308+DatosDelitos!K314+DatosDelitos!K316</f>
        <v>0</v>
      </c>
      <c r="I38" s="189">
        <f>DatosDelitos!L308+DatosDelitos!L314+DatosDelitos!L316</f>
        <v>0</v>
      </c>
      <c r="J38" s="189">
        <f>DatosDelitos!M308+DatosDelitos!M314+DatosDelitos!M316</f>
        <v>0</v>
      </c>
      <c r="K38" s="189">
        <f>DatosDelitos!O308+DatosDelitos!O314+DatosDelitos!O316</f>
        <v>0</v>
      </c>
      <c r="L38" s="189">
        <f>DatosDelitos!P308+DatosDelitos!P314+DatosDelitos!P316</f>
        <v>0</v>
      </c>
    </row>
    <row r="39" spans="2:12" ht="12.75" customHeight="1">
      <c r="B39" s="498" t="s">
        <v>686</v>
      </c>
      <c r="C39" s="498"/>
      <c r="D39" s="189">
        <f>DatosDelitos!C319</f>
        <v>3851</v>
      </c>
      <c r="E39" s="189">
        <f>DatosDelitos!H319</f>
        <v>29</v>
      </c>
      <c r="F39" s="189">
        <f>DatosDelitos!I319</f>
        <v>4</v>
      </c>
      <c r="G39" s="189">
        <f>DatosDelitos!J319</f>
        <v>0</v>
      </c>
      <c r="H39" s="189">
        <f>DatosDelitos!K319</f>
        <v>0</v>
      </c>
      <c r="I39" s="189">
        <f>DatosDelitos!L319</f>
        <v>0</v>
      </c>
      <c r="J39" s="189">
        <f>DatosDelitos!M319</f>
        <v>0</v>
      </c>
      <c r="K39" s="189">
        <f>DatosDelitos!O319</f>
        <v>0</v>
      </c>
      <c r="L39" s="189">
        <f>DatosDelitos!P319</f>
        <v>0</v>
      </c>
    </row>
    <row r="40" spans="2:12" ht="12.75" customHeight="1">
      <c r="B40" s="498" t="s">
        <v>655</v>
      </c>
      <c r="C40" s="498"/>
      <c r="D40" s="189">
        <f>DatosDelitos!C321</f>
        <v>0</v>
      </c>
      <c r="E40" s="189">
        <f>DatosDelitos!H321</f>
        <v>0</v>
      </c>
      <c r="F40" s="189">
        <f>DatosDelitos!I321</f>
        <v>0</v>
      </c>
      <c r="G40" s="189">
        <f>DatosDelitos!J321</f>
        <v>0</v>
      </c>
      <c r="H40" s="189">
        <f>DatosDelitos!K321</f>
        <v>0</v>
      </c>
      <c r="I40" s="189">
        <f>DatosDelitos!L321</f>
        <v>0</v>
      </c>
      <c r="J40" s="189">
        <f>DatosDelitos!M321</f>
        <v>0</v>
      </c>
      <c r="K40" s="189">
        <f>DatosDelitos!O321</f>
        <v>0</v>
      </c>
      <c r="L40" s="189">
        <f>DatosDelitos!P321</f>
        <v>0</v>
      </c>
    </row>
    <row r="41" spans="2:12" ht="12.75" customHeight="1">
      <c r="B41" s="498" t="s">
        <v>657</v>
      </c>
      <c r="C41" s="498"/>
      <c r="D41" s="189">
        <f>DatosDelitos!C323</f>
        <v>0</v>
      </c>
      <c r="E41" s="189">
        <f>DatosDelitos!H323</f>
        <v>0</v>
      </c>
      <c r="F41" s="189">
        <f>DatosDelitos!I323</f>
        <v>0</v>
      </c>
      <c r="G41" s="189">
        <f>DatosDelitos!J323</f>
        <v>0</v>
      </c>
      <c r="H41" s="189">
        <f>DatosDelitos!K323</f>
        <v>0</v>
      </c>
      <c r="I41" s="189">
        <f>DatosDelitos!L323</f>
        <v>0</v>
      </c>
      <c r="J41" s="189">
        <f>DatosDelitos!M323</f>
        <v>0</v>
      </c>
      <c r="K41" s="189">
        <f>DatosDelitos!O323</f>
        <v>0</v>
      </c>
      <c r="L41" s="189">
        <f>DatosDelitos!P323</f>
        <v>0</v>
      </c>
    </row>
    <row r="42" spans="2:12" ht="12.75" customHeight="1">
      <c r="B42" s="498" t="s">
        <v>98</v>
      </c>
      <c r="C42" s="498"/>
      <c r="D42" s="189">
        <f aca="true" t="shared" si="0" ref="D42:L42">SUM(D11:D41)</f>
        <v>14074</v>
      </c>
      <c r="E42" s="189">
        <f t="shared" si="0"/>
        <v>930</v>
      </c>
      <c r="F42" s="189">
        <f t="shared" si="0"/>
        <v>738</v>
      </c>
      <c r="G42" s="189">
        <f t="shared" si="0"/>
        <v>6</v>
      </c>
      <c r="H42" s="189">
        <f t="shared" si="0"/>
        <v>13</v>
      </c>
      <c r="I42" s="189">
        <f t="shared" si="0"/>
        <v>1</v>
      </c>
      <c r="J42" s="189">
        <f t="shared" si="0"/>
        <v>4</v>
      </c>
      <c r="K42" s="189">
        <f t="shared" si="0"/>
        <v>13</v>
      </c>
      <c r="L42" s="189">
        <f t="shared" si="0"/>
        <v>644</v>
      </c>
    </row>
    <row r="44" spans="2:13" ht="15.75">
      <c r="B44" s="190" t="s">
        <v>687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</row>
    <row r="46" spans="4:5" ht="38.25">
      <c r="D46" s="180" t="s">
        <v>334</v>
      </c>
      <c r="E46" s="180" t="s">
        <v>335</v>
      </c>
    </row>
    <row r="47" spans="2:5" ht="12.75" customHeight="1">
      <c r="B47" s="499" t="s">
        <v>688</v>
      </c>
      <c r="C47" s="499"/>
      <c r="D47" s="189">
        <f>DatosDelitos!F4</f>
        <v>0</v>
      </c>
      <c r="E47" s="189">
        <f>DatosDelitos!G4</f>
        <v>0</v>
      </c>
    </row>
    <row r="48" spans="2:5" ht="12.75" customHeight="1">
      <c r="B48" s="499" t="s">
        <v>689</v>
      </c>
      <c r="C48" s="499"/>
      <c r="D48" s="189">
        <f>DatosDelitos!F12-DatosDelitos!F16</f>
        <v>5</v>
      </c>
      <c r="E48" s="189">
        <f>DatosDelitos!G12-DatosDelitos!G16</f>
        <v>8</v>
      </c>
    </row>
    <row r="49" spans="2:5" ht="12.75" customHeight="1">
      <c r="B49" s="499" t="s">
        <v>345</v>
      </c>
      <c r="C49" s="499"/>
      <c r="D49" s="189">
        <f>DatosDelitos!F9</f>
        <v>0</v>
      </c>
      <c r="E49" s="189">
        <f>DatosDelitos!G9</f>
        <v>0</v>
      </c>
    </row>
    <row r="50" spans="2:5" ht="12.75" customHeight="1">
      <c r="B50" s="499" t="s">
        <v>355</v>
      </c>
      <c r="C50" s="499"/>
      <c r="D50" s="189">
        <f>DatosDelitos!F19</f>
        <v>0</v>
      </c>
      <c r="E50" s="189">
        <f>DatosDelitos!G19</f>
        <v>0</v>
      </c>
    </row>
    <row r="51" spans="2:5" ht="12.75" customHeight="1">
      <c r="B51" s="499" t="s">
        <v>358</v>
      </c>
      <c r="C51" s="499"/>
      <c r="D51" s="189">
        <f>DatosDelitos!F22</f>
        <v>0</v>
      </c>
      <c r="E51" s="189">
        <f>DatosDelitos!G22</f>
        <v>0</v>
      </c>
    </row>
    <row r="52" spans="2:5" ht="12.75" customHeight="1">
      <c r="B52" s="499" t="s">
        <v>662</v>
      </c>
      <c r="C52" s="499"/>
      <c r="D52" s="189">
        <f>DatosDelitos!F16+DatosDelitos!F43</f>
        <v>104</v>
      </c>
      <c r="E52" s="189">
        <f>DatosDelitos!G16+DatosDelitos!G43</f>
        <v>38</v>
      </c>
    </row>
    <row r="53" spans="2:5" ht="12.75" customHeight="1">
      <c r="B53" s="499" t="s">
        <v>663</v>
      </c>
      <c r="C53" s="499"/>
      <c r="D53" s="189">
        <f>DatosDelitos!F29</f>
        <v>19</v>
      </c>
      <c r="E53" s="189">
        <f>DatosDelitos!G29</f>
        <v>30</v>
      </c>
    </row>
    <row r="54" spans="2:5" ht="12.75" customHeight="1">
      <c r="B54" s="499" t="s">
        <v>664</v>
      </c>
      <c r="C54" s="499"/>
      <c r="D54" s="189">
        <f>DatosDelitos!F41-DatosDelitos!F43</f>
        <v>1</v>
      </c>
      <c r="E54" s="189">
        <f>DatosDelitos!G41-DatosDelitos!G43</f>
        <v>1</v>
      </c>
    </row>
    <row r="55" spans="2:5" ht="12.75" customHeight="1">
      <c r="B55" s="499" t="s">
        <v>665</v>
      </c>
      <c r="C55" s="499"/>
      <c r="D55" s="189">
        <f>DatosDelitos!F49</f>
        <v>2</v>
      </c>
      <c r="E55" s="189">
        <f>DatosDelitos!G49</f>
        <v>2</v>
      </c>
    </row>
    <row r="56" spans="2:5" ht="12.75" customHeight="1">
      <c r="B56" s="499" t="s">
        <v>666</v>
      </c>
      <c r="C56" s="499"/>
      <c r="D56" s="189">
        <f>DatosDelitos!F71</f>
        <v>0</v>
      </c>
      <c r="E56" s="189">
        <f>DatosDelitos!G71</f>
        <v>0</v>
      </c>
    </row>
    <row r="57" spans="2:5" ht="27" customHeight="1">
      <c r="B57" s="499" t="s">
        <v>690</v>
      </c>
      <c r="C57" s="499"/>
      <c r="D57" s="189">
        <f>DatosDelitos!F73</f>
        <v>0</v>
      </c>
      <c r="E57" s="189">
        <f>DatosDelitos!G73</f>
        <v>0</v>
      </c>
    </row>
    <row r="58" spans="2:5" ht="12.75" customHeight="1">
      <c r="B58" s="499" t="s">
        <v>668</v>
      </c>
      <c r="C58" s="499"/>
      <c r="D58" s="189">
        <f>DatosDelitos!F80</f>
        <v>0</v>
      </c>
      <c r="E58" s="189">
        <f>DatosDelitos!G80</f>
        <v>0</v>
      </c>
    </row>
    <row r="59" spans="2:5" ht="12.75" customHeight="1">
      <c r="B59" s="499" t="s">
        <v>669</v>
      </c>
      <c r="C59" s="499"/>
      <c r="D59" s="189">
        <f>DatosDelitos!F83</f>
        <v>0</v>
      </c>
      <c r="E59" s="189">
        <f>DatosDelitos!G83</f>
        <v>0</v>
      </c>
    </row>
    <row r="60" spans="2:5" ht="12.75" customHeight="1">
      <c r="B60" s="499" t="s">
        <v>670</v>
      </c>
      <c r="C60" s="499"/>
      <c r="D60" s="189">
        <f>DatosDelitos!F95</f>
        <v>4</v>
      </c>
      <c r="E60" s="189">
        <f>DatosDelitos!G95</f>
        <v>6</v>
      </c>
    </row>
    <row r="61" spans="2:5" ht="27" customHeight="1">
      <c r="B61" s="499" t="s">
        <v>691</v>
      </c>
      <c r="C61" s="499"/>
      <c r="D61" s="189">
        <f>DatosDelitos!F129</f>
        <v>1</v>
      </c>
      <c r="E61" s="189">
        <f>DatosDelitos!G129</f>
        <v>0</v>
      </c>
    </row>
    <row r="62" spans="2:5" ht="12.75" customHeight="1">
      <c r="B62" s="499" t="s">
        <v>672</v>
      </c>
      <c r="C62" s="499"/>
      <c r="D62" s="189">
        <f>DatosDelitos!F135</f>
        <v>0</v>
      </c>
      <c r="E62" s="189">
        <f>DatosDelitos!G135</f>
        <v>0</v>
      </c>
    </row>
    <row r="63" spans="2:5" ht="12.75" customHeight="1">
      <c r="B63" s="499" t="s">
        <v>673</v>
      </c>
      <c r="C63" s="499"/>
      <c r="D63" s="189">
        <f>DatosDelitos!F142</f>
        <v>0</v>
      </c>
      <c r="E63" s="189">
        <f>DatosDelitos!G142</f>
        <v>0</v>
      </c>
    </row>
    <row r="64" spans="2:5" ht="40.5" customHeight="1">
      <c r="B64" s="499" t="s">
        <v>674</v>
      </c>
      <c r="C64" s="499"/>
      <c r="D64" s="189">
        <f>DatosDelitos!F145</f>
        <v>0</v>
      </c>
      <c r="E64" s="189">
        <f>DatosDelitos!G145</f>
        <v>0</v>
      </c>
    </row>
    <row r="65" spans="2:5" ht="12.75" customHeight="1">
      <c r="B65" s="499" t="s">
        <v>675</v>
      </c>
      <c r="C65" s="499"/>
      <c r="D65" s="192">
        <f>DatosDelitos!F154+SUM(DatosDelitos!F165:F170)</f>
        <v>0</v>
      </c>
      <c r="E65" s="192">
        <f>DatosDelitos!G154+SUM(DatosDelitos!G165:G170)</f>
        <v>0</v>
      </c>
    </row>
    <row r="66" spans="2:5" ht="12.75" customHeight="1">
      <c r="B66" s="499" t="s">
        <v>676</v>
      </c>
      <c r="C66" s="499"/>
      <c r="D66" s="189">
        <f>SUM(DatosDelitos!F171:F175)</f>
        <v>0</v>
      </c>
      <c r="E66" s="189">
        <f>SUM(DatosDelitos!G171:G175)</f>
        <v>0</v>
      </c>
    </row>
    <row r="67" spans="2:5" ht="12.75" customHeight="1">
      <c r="B67" s="499" t="s">
        <v>677</v>
      </c>
      <c r="C67" s="499"/>
      <c r="D67" s="189">
        <f>DatosDelitos!F176</f>
        <v>219</v>
      </c>
      <c r="E67" s="189">
        <f>DatosDelitos!G176</f>
        <v>186</v>
      </c>
    </row>
    <row r="68" spans="2:5" ht="12.75" customHeight="1">
      <c r="B68" s="499" t="s">
        <v>678</v>
      </c>
      <c r="C68" s="499"/>
      <c r="D68" s="189">
        <f>DatosDelitos!F184</f>
        <v>1</v>
      </c>
      <c r="E68" s="189">
        <f>DatosDelitos!G184</f>
        <v>0</v>
      </c>
    </row>
    <row r="69" spans="2:5" ht="12.75" customHeight="1">
      <c r="B69" s="499" t="s">
        <v>679</v>
      </c>
      <c r="C69" s="499"/>
      <c r="D69" s="189">
        <f>DatosDelitos!F199</f>
        <v>2</v>
      </c>
      <c r="E69" s="189">
        <f>DatosDelitos!G199</f>
        <v>0</v>
      </c>
    </row>
    <row r="70" spans="2:5" ht="12.75" customHeight="1">
      <c r="B70" s="499" t="s">
        <v>680</v>
      </c>
      <c r="C70" s="499"/>
      <c r="D70" s="189">
        <f>DatosDelitos!F219</f>
        <v>20</v>
      </c>
      <c r="E70" s="189">
        <f>DatosDelitos!G219</f>
        <v>15</v>
      </c>
    </row>
    <row r="71" spans="2:5" ht="12.75" customHeight="1">
      <c r="B71" s="499" t="s">
        <v>681</v>
      </c>
      <c r="C71" s="499"/>
      <c r="D71" s="189">
        <f>DatosDelitos!F240</f>
        <v>0</v>
      </c>
      <c r="E71" s="189">
        <f>DatosDelitos!G240</f>
        <v>0</v>
      </c>
    </row>
    <row r="72" spans="2:5" ht="12.75" customHeight="1">
      <c r="B72" s="499" t="s">
        <v>682</v>
      </c>
      <c r="C72" s="499"/>
      <c r="D72" s="189">
        <f>DatosDelitos!F267</f>
        <v>1</v>
      </c>
      <c r="E72" s="189">
        <f>DatosDelitos!G267</f>
        <v>0</v>
      </c>
    </row>
    <row r="73" spans="2:5" ht="38.25" customHeight="1">
      <c r="B73" s="499" t="s">
        <v>683</v>
      </c>
      <c r="C73" s="499"/>
      <c r="D73" s="189">
        <f>DatosDelitos!F297</f>
        <v>0</v>
      </c>
      <c r="E73" s="189">
        <f>DatosDelitos!G297</f>
        <v>0</v>
      </c>
    </row>
    <row r="74" spans="2:5" ht="12.75" customHeight="1">
      <c r="B74" s="499" t="s">
        <v>684</v>
      </c>
      <c r="C74" s="499"/>
      <c r="D74" s="189">
        <f>DatosDelitos!F301</f>
        <v>0</v>
      </c>
      <c r="E74" s="189">
        <f>DatosDelitos!G301</f>
        <v>0</v>
      </c>
    </row>
    <row r="75" spans="2:5" ht="12.75" customHeight="1">
      <c r="B75" s="499" t="s">
        <v>685</v>
      </c>
      <c r="C75" s="499"/>
      <c r="D75" s="189">
        <f>DatosDelitos!F308+DatosDelitos!F314+DatosDelitos!F316</f>
        <v>0</v>
      </c>
      <c r="E75" s="189">
        <f>DatosDelitos!G308+DatosDelitos!G314+DatosDelitos!G316</f>
        <v>0</v>
      </c>
    </row>
    <row r="76" spans="2:5" ht="12.75" customHeight="1">
      <c r="B76" s="499" t="s">
        <v>686</v>
      </c>
      <c r="C76" s="499"/>
      <c r="D76" s="189">
        <f>DatosDelitos!F319</f>
        <v>3</v>
      </c>
      <c r="E76" s="189">
        <f>DatosDelitos!G319</f>
        <v>0</v>
      </c>
    </row>
    <row r="77" spans="2:5" ht="12.75" customHeight="1">
      <c r="B77" s="498" t="s">
        <v>655</v>
      </c>
      <c r="C77" s="498"/>
      <c r="D77" s="189">
        <f>DatosDelitos!F321</f>
        <v>0</v>
      </c>
      <c r="E77" s="189">
        <f>DatosDelitos!G321</f>
        <v>0</v>
      </c>
    </row>
    <row r="78" spans="2:5" ht="12.75" customHeight="1">
      <c r="B78" s="498" t="s">
        <v>657</v>
      </c>
      <c r="C78" s="498"/>
      <c r="D78" s="189">
        <f>DatosDelitos!F323</f>
        <v>0</v>
      </c>
      <c r="E78" s="189">
        <f>DatosDelitos!G323</f>
        <v>0</v>
      </c>
    </row>
    <row r="79" spans="2:5" ht="12.75" customHeight="1">
      <c r="B79" s="498" t="s">
        <v>98</v>
      </c>
      <c r="C79" s="498"/>
      <c r="D79" s="189">
        <f>SUM(D47:D78)</f>
        <v>382</v>
      </c>
      <c r="E79" s="189">
        <f>SUM(E47:E78)</f>
        <v>286</v>
      </c>
    </row>
    <row r="81" spans="2:13" ht="15.75">
      <c r="B81" s="193" t="s">
        <v>692</v>
      </c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</row>
    <row r="83" ht="38.25">
      <c r="D83" s="180" t="s">
        <v>338</v>
      </c>
    </row>
    <row r="84" spans="2:4" ht="12.75" customHeight="1">
      <c r="B84" s="499" t="s">
        <v>661</v>
      </c>
      <c r="C84" s="499"/>
      <c r="D84" s="189">
        <f>DatosDelitos!N4+DatosDelitos!N12-DatosDelitos!N16</f>
        <v>0</v>
      </c>
    </row>
    <row r="85" spans="2:4" ht="12.75" customHeight="1">
      <c r="B85" s="499" t="s">
        <v>345</v>
      </c>
      <c r="C85" s="499"/>
      <c r="D85" s="189">
        <f>DatosDelitos!N9</f>
        <v>0</v>
      </c>
    </row>
    <row r="86" spans="2:4" ht="12.75" customHeight="1">
      <c r="B86" s="499" t="s">
        <v>355</v>
      </c>
      <c r="C86" s="499"/>
      <c r="D86" s="189">
        <f>DatosDelitos!N19</f>
        <v>0</v>
      </c>
    </row>
    <row r="87" spans="2:4" ht="12.75" customHeight="1">
      <c r="B87" s="499" t="s">
        <v>358</v>
      </c>
      <c r="C87" s="499"/>
      <c r="D87" s="189">
        <f>DatosDelitos!N22</f>
        <v>0</v>
      </c>
    </row>
    <row r="88" spans="2:4" ht="12.75" customHeight="1">
      <c r="B88" s="499" t="s">
        <v>693</v>
      </c>
      <c r="C88" s="499"/>
      <c r="D88" s="189">
        <f>SUM(DatosDelitos!N16,DatosDelitos!N43)</f>
        <v>2</v>
      </c>
    </row>
    <row r="89" spans="2:4" ht="12.75" customHeight="1">
      <c r="B89" s="499" t="s">
        <v>663</v>
      </c>
      <c r="C89" s="499"/>
      <c r="D89" s="189">
        <f>DatosDelitos!N29</f>
        <v>1</v>
      </c>
    </row>
    <row r="90" spans="2:4" ht="12.75" customHeight="1">
      <c r="B90" s="499" t="s">
        <v>664</v>
      </c>
      <c r="C90" s="499"/>
      <c r="D90" s="189">
        <f>DatosDelitos!N41-DatosDelitos!N43</f>
        <v>0</v>
      </c>
    </row>
    <row r="91" spans="2:4" ht="12.75" customHeight="1">
      <c r="B91" s="499" t="s">
        <v>665</v>
      </c>
      <c r="C91" s="499"/>
      <c r="D91" s="189">
        <f>DatosDelitos!N49</f>
        <v>3</v>
      </c>
    </row>
    <row r="92" spans="2:4" ht="12.75" customHeight="1">
      <c r="B92" s="499" t="s">
        <v>666</v>
      </c>
      <c r="C92" s="499"/>
      <c r="D92" s="189">
        <f>DatosDelitos!N71</f>
        <v>0</v>
      </c>
    </row>
    <row r="93" spans="2:4" ht="27" customHeight="1">
      <c r="B93" s="499" t="s">
        <v>690</v>
      </c>
      <c r="C93" s="499"/>
      <c r="D93" s="189">
        <f>DatosDelitos!N73</f>
        <v>1</v>
      </c>
    </row>
    <row r="94" spans="2:4" ht="12.75" customHeight="1">
      <c r="B94" s="499" t="s">
        <v>668</v>
      </c>
      <c r="C94" s="499"/>
      <c r="D94" s="189">
        <f>DatosDelitos!N80</f>
        <v>4</v>
      </c>
    </row>
    <row r="95" spans="2:4" ht="12.75" customHeight="1">
      <c r="B95" s="499" t="s">
        <v>669</v>
      </c>
      <c r="C95" s="499"/>
      <c r="D95" s="189">
        <f>DatosDelitos!N83</f>
        <v>7</v>
      </c>
    </row>
    <row r="96" spans="2:4" ht="12.75" customHeight="1">
      <c r="B96" s="499" t="s">
        <v>670</v>
      </c>
      <c r="C96" s="499"/>
      <c r="D96" s="189">
        <f>DatosDelitos!N95</f>
        <v>4</v>
      </c>
    </row>
    <row r="97" spans="2:4" ht="27" customHeight="1">
      <c r="B97" s="499" t="s">
        <v>691</v>
      </c>
      <c r="C97" s="499"/>
      <c r="D97" s="189">
        <f>DatosDelitos!N129</f>
        <v>1</v>
      </c>
    </row>
    <row r="98" spans="2:4" ht="12.75" customHeight="1">
      <c r="B98" s="499" t="s">
        <v>672</v>
      </c>
      <c r="C98" s="499"/>
      <c r="D98" s="189">
        <f>DatosDelitos!N135</f>
        <v>25</v>
      </c>
    </row>
    <row r="99" spans="2:4" ht="12.75" customHeight="1">
      <c r="B99" s="499" t="s">
        <v>673</v>
      </c>
      <c r="C99" s="499"/>
      <c r="D99" s="189">
        <f>DatosDelitos!N142</f>
        <v>0</v>
      </c>
    </row>
    <row r="100" spans="2:4" ht="12.75" customHeight="1">
      <c r="B100" s="499" t="s">
        <v>694</v>
      </c>
      <c r="C100" s="499"/>
      <c r="D100" s="189">
        <f>DatosDelitos!N146</f>
        <v>3</v>
      </c>
    </row>
    <row r="101" spans="2:4" ht="12.75" customHeight="1">
      <c r="B101" s="499" t="s">
        <v>695</v>
      </c>
      <c r="C101" s="499"/>
      <c r="D101" s="189">
        <f>SUM(DatosDelitos!N147,DatosDelitos!N148)</f>
        <v>0</v>
      </c>
    </row>
    <row r="102" spans="2:4" ht="12.75" customHeight="1">
      <c r="B102" s="499" t="s">
        <v>696</v>
      </c>
      <c r="C102" s="499"/>
      <c r="D102" s="189">
        <f>SUM(DatosDelitos!N149:N153)</f>
        <v>0</v>
      </c>
    </row>
    <row r="103" spans="2:4" ht="12.75" customHeight="1">
      <c r="B103" s="499" t="s">
        <v>675</v>
      </c>
      <c r="C103" s="499"/>
      <c r="D103" s="189">
        <f>SUM(SUM(DatosDelitos!N155:N158),SUM(DatosDelitos!N165:N170))</f>
        <v>0</v>
      </c>
    </row>
    <row r="104" spans="2:4" ht="12.75" customHeight="1">
      <c r="B104" s="499" t="s">
        <v>697</v>
      </c>
      <c r="C104" s="499"/>
      <c r="D104" s="189">
        <f>SUM(DatosDelitos!N159:N163)</f>
        <v>0</v>
      </c>
    </row>
    <row r="105" spans="2:4" ht="12.75" customHeight="1">
      <c r="B105" s="499" t="s">
        <v>676</v>
      </c>
      <c r="C105" s="499"/>
      <c r="D105" s="189">
        <f>SUM(DatosDelitos!N171:N175)</f>
        <v>0</v>
      </c>
    </row>
    <row r="106" spans="2:4" ht="12.75" customHeight="1">
      <c r="B106" s="499" t="s">
        <v>677</v>
      </c>
      <c r="C106" s="499"/>
      <c r="D106" s="189">
        <f>DatosDelitos!N176</f>
        <v>53</v>
      </c>
    </row>
    <row r="107" spans="2:4" ht="12.75" customHeight="1">
      <c r="B107" s="499" t="s">
        <v>678</v>
      </c>
      <c r="C107" s="499"/>
      <c r="D107" s="189">
        <f>DatosDelitos!N184</f>
        <v>3</v>
      </c>
    </row>
    <row r="108" spans="2:4" ht="12.75" customHeight="1">
      <c r="B108" s="499" t="s">
        <v>679</v>
      </c>
      <c r="C108" s="499"/>
      <c r="D108" s="189">
        <f>DatosDelitos!N199</f>
        <v>7</v>
      </c>
    </row>
    <row r="109" spans="2:4" ht="12.75" customHeight="1">
      <c r="B109" s="499" t="s">
        <v>680</v>
      </c>
      <c r="C109" s="499"/>
      <c r="D109" s="189">
        <f>DatosDelitos!N219</f>
        <v>3</v>
      </c>
    </row>
    <row r="110" spans="2:4" ht="12.75" customHeight="1">
      <c r="B110" s="499" t="s">
        <v>681</v>
      </c>
      <c r="C110" s="499"/>
      <c r="D110" s="189">
        <f>DatosDelitos!N240</f>
        <v>0</v>
      </c>
    </row>
    <row r="111" spans="2:4" ht="12.75" customHeight="1">
      <c r="B111" s="499" t="s">
        <v>682</v>
      </c>
      <c r="C111" s="499"/>
      <c r="D111" s="189">
        <f>DatosDelitos!N267</f>
        <v>2</v>
      </c>
    </row>
    <row r="112" spans="2:4" ht="38.25" customHeight="1">
      <c r="B112" s="499" t="s">
        <v>683</v>
      </c>
      <c r="C112" s="499"/>
      <c r="D112" s="189">
        <f>DatosDelitos!N297</f>
        <v>0</v>
      </c>
    </row>
    <row r="113" spans="2:4" ht="12.75" customHeight="1">
      <c r="B113" s="499" t="s">
        <v>684</v>
      </c>
      <c r="C113" s="499"/>
      <c r="D113" s="189">
        <f>DatosDelitos!N301</f>
        <v>0</v>
      </c>
    </row>
    <row r="114" spans="2:4" ht="12.75" customHeight="1">
      <c r="B114" s="499" t="s">
        <v>685</v>
      </c>
      <c r="C114" s="499"/>
      <c r="D114" s="189">
        <f>DatosDelitos!N308+DatosDelitos!N316</f>
        <v>0</v>
      </c>
    </row>
    <row r="115" spans="2:4" ht="12.75" customHeight="1">
      <c r="B115" s="499" t="s">
        <v>650</v>
      </c>
      <c r="C115" s="499"/>
      <c r="D115" s="189">
        <f>DatosDelitos!N314</f>
        <v>1</v>
      </c>
    </row>
    <row r="116" spans="2:4" ht="12.75" customHeight="1">
      <c r="B116" s="499" t="s">
        <v>686</v>
      </c>
      <c r="C116" s="499"/>
      <c r="D116" s="189">
        <f>DatosDelitos!N319</f>
        <v>12</v>
      </c>
    </row>
    <row r="117" spans="2:4" ht="12.75" customHeight="1">
      <c r="B117" s="498" t="s">
        <v>655</v>
      </c>
      <c r="C117" s="498"/>
      <c r="D117" s="189">
        <f>DatosDelitos!N321</f>
        <v>0</v>
      </c>
    </row>
    <row r="118" spans="2:4" ht="12.75" customHeight="1">
      <c r="B118" s="498" t="s">
        <v>657</v>
      </c>
      <c r="C118" s="498"/>
      <c r="D118" s="189">
        <f>DatosDelitos!N323</f>
        <v>0</v>
      </c>
    </row>
    <row r="119" spans="2:4" ht="12.75" customHeight="1">
      <c r="B119" s="499" t="s">
        <v>98</v>
      </c>
      <c r="C119" s="499"/>
      <c r="D119" s="189">
        <f>SUM(D84:D118)</f>
        <v>132</v>
      </c>
    </row>
  </sheetData>
  <sheetProtection selectLockedCells="1" selectUnlockedCells="1"/>
  <mergeCells count="101">
    <mergeCell ref="B115:C115"/>
    <mergeCell ref="B116:C116"/>
    <mergeCell ref="B117:C117"/>
    <mergeCell ref="B118:C118"/>
    <mergeCell ref="B119:C119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5:C75"/>
    <mergeCell ref="B76:C76"/>
    <mergeCell ref="B77:C77"/>
    <mergeCell ref="B78:C78"/>
    <mergeCell ref="B79:C79"/>
    <mergeCell ref="B84:C84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1:C41"/>
    <mergeCell ref="B42:C42"/>
    <mergeCell ref="B47:C47"/>
    <mergeCell ref="B48:C48"/>
    <mergeCell ref="B49:C49"/>
    <mergeCell ref="B50:C50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80"/>
  <sheetViews>
    <sheetView showGridLines="0" showRowColHeaders="0" zoomScalePageLayoutView="0" workbookViewId="0" topLeftCell="A1">
      <selection activeCell="F1" sqref="F1:F82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5"/>
      <c r="C2" s="195"/>
      <c r="D2" s="195"/>
      <c r="E2" s="59"/>
    </row>
    <row r="3" spans="2:6" s="196" customFormat="1" ht="15" customHeight="1">
      <c r="B3" s="500" t="s">
        <v>698</v>
      </c>
      <c r="C3" s="500"/>
      <c r="D3" s="197"/>
      <c r="E3" s="198"/>
      <c r="F3" s="199"/>
    </row>
    <row r="4" spans="2:6" s="196" customFormat="1" ht="13.5" customHeight="1">
      <c r="B4" s="501" t="s">
        <v>699</v>
      </c>
      <c r="C4" s="200" t="s">
        <v>700</v>
      </c>
      <c r="D4" s="201">
        <v>0</v>
      </c>
      <c r="E4" s="202"/>
      <c r="F4" s="203"/>
    </row>
    <row r="5" spans="2:6" s="196" customFormat="1" ht="13.5" customHeight="1">
      <c r="B5" s="501"/>
      <c r="C5" s="128" t="s">
        <v>348</v>
      </c>
      <c r="D5" s="204">
        <v>72</v>
      </c>
      <c r="E5" s="202"/>
      <c r="F5" s="203"/>
    </row>
    <row r="6" spans="2:6" s="196" customFormat="1" ht="13.5" customHeight="1">
      <c r="B6" s="501"/>
      <c r="C6" s="128" t="s">
        <v>701</v>
      </c>
      <c r="D6" s="204">
        <v>0</v>
      </c>
      <c r="E6" s="202"/>
      <c r="F6" s="203"/>
    </row>
    <row r="7" spans="2:6" s="196" customFormat="1" ht="13.5" customHeight="1">
      <c r="B7" s="501"/>
      <c r="C7" s="128" t="s">
        <v>702</v>
      </c>
      <c r="D7" s="204">
        <v>4</v>
      </c>
      <c r="E7" s="202"/>
      <c r="F7" s="203"/>
    </row>
    <row r="8" spans="2:6" s="196" customFormat="1" ht="13.5" customHeight="1">
      <c r="B8" s="501"/>
      <c r="C8" s="128" t="s">
        <v>703</v>
      </c>
      <c r="D8" s="204">
        <v>15</v>
      </c>
      <c r="E8" s="202"/>
      <c r="F8" s="203"/>
    </row>
    <row r="9" spans="2:6" s="196" customFormat="1" ht="13.5" customHeight="1">
      <c r="B9" s="501"/>
      <c r="C9" s="128" t="s">
        <v>704</v>
      </c>
      <c r="D9" s="204">
        <v>14</v>
      </c>
      <c r="E9" s="202"/>
      <c r="F9" s="203"/>
    </row>
    <row r="10" spans="2:6" s="196" customFormat="1" ht="13.5" customHeight="1">
      <c r="B10" s="501"/>
      <c r="C10" s="128" t="s">
        <v>705</v>
      </c>
      <c r="D10" s="204">
        <v>26</v>
      </c>
      <c r="E10" s="202"/>
      <c r="F10" s="203"/>
    </row>
    <row r="11" spans="2:6" s="196" customFormat="1" ht="13.5" customHeight="1">
      <c r="B11" s="501"/>
      <c r="C11" s="128" t="s">
        <v>444</v>
      </c>
      <c r="D11" s="204">
        <v>8</v>
      </c>
      <c r="E11" s="202"/>
      <c r="F11" s="203"/>
    </row>
    <row r="12" spans="2:6" s="196" customFormat="1" ht="13.5" customHeight="1">
      <c r="B12" s="501"/>
      <c r="C12" s="128" t="s">
        <v>499</v>
      </c>
      <c r="D12" s="204">
        <v>0</v>
      </c>
      <c r="E12" s="202"/>
      <c r="F12" s="203"/>
    </row>
    <row r="13" spans="2:6" s="196" customFormat="1" ht="13.5" customHeight="1">
      <c r="B13" s="501"/>
      <c r="C13" s="128" t="s">
        <v>706</v>
      </c>
      <c r="D13" s="204">
        <v>1</v>
      </c>
      <c r="E13" s="202"/>
      <c r="F13" s="203"/>
    </row>
    <row r="14" spans="2:6" s="196" customFormat="1" ht="13.5" customHeight="1">
      <c r="B14" s="501"/>
      <c r="C14" s="128" t="s">
        <v>514</v>
      </c>
      <c r="D14" s="204">
        <v>2</v>
      </c>
      <c r="E14" s="202"/>
      <c r="F14" s="203"/>
    </row>
    <row r="15" spans="2:6" s="196" customFormat="1" ht="13.5" customHeight="1">
      <c r="B15" s="501"/>
      <c r="C15" s="128" t="s">
        <v>707</v>
      </c>
      <c r="D15" s="204">
        <v>6</v>
      </c>
      <c r="E15" s="202"/>
      <c r="F15" s="203"/>
    </row>
    <row r="16" spans="2:6" s="196" customFormat="1" ht="13.5" customHeight="1">
      <c r="B16" s="501"/>
      <c r="C16" s="128" t="s">
        <v>708</v>
      </c>
      <c r="D16" s="204">
        <v>4</v>
      </c>
      <c r="E16" s="202"/>
      <c r="F16" s="203"/>
    </row>
    <row r="17" spans="2:6" s="196" customFormat="1" ht="13.5" customHeight="1">
      <c r="B17" s="501"/>
      <c r="C17" s="128" t="s">
        <v>709</v>
      </c>
      <c r="D17" s="204">
        <v>2</v>
      </c>
      <c r="E17" s="202"/>
      <c r="F17" s="203"/>
    </row>
    <row r="18" spans="2:6" s="196" customFormat="1" ht="13.5" customHeight="1">
      <c r="B18" s="501"/>
      <c r="C18" s="129" t="s">
        <v>177</v>
      </c>
      <c r="D18" s="205">
        <v>38</v>
      </c>
      <c r="E18" s="202"/>
      <c r="F18" s="203"/>
    </row>
    <row r="19" spans="2:6" s="196" customFormat="1" ht="13.5" customHeight="1">
      <c r="B19" s="468" t="s">
        <v>710</v>
      </c>
      <c r="C19" s="206" t="s">
        <v>670</v>
      </c>
      <c r="D19" s="207">
        <v>10</v>
      </c>
      <c r="E19" s="202"/>
      <c r="F19" s="203"/>
    </row>
    <row r="20" spans="2:6" s="196" customFormat="1" ht="13.5" customHeight="1">
      <c r="B20" s="468"/>
      <c r="C20" s="128" t="s">
        <v>711</v>
      </c>
      <c r="D20" s="208">
        <v>23</v>
      </c>
      <c r="E20" s="202"/>
      <c r="F20" s="203"/>
    </row>
    <row r="21" spans="2:6" s="196" customFormat="1" ht="13.5" customHeight="1">
      <c r="B21" s="468"/>
      <c r="C21" s="129" t="s">
        <v>177</v>
      </c>
      <c r="D21" s="209">
        <v>17</v>
      </c>
      <c r="E21" s="202"/>
      <c r="F21" s="203"/>
    </row>
    <row r="22" spans="2:6" s="196" customFormat="1" ht="12.75" customHeight="1">
      <c r="B22" s="468" t="s">
        <v>712</v>
      </c>
      <c r="C22" s="206" t="s">
        <v>670</v>
      </c>
      <c r="D22" s="207">
        <v>18</v>
      </c>
      <c r="E22" s="210"/>
      <c r="F22" s="203"/>
    </row>
    <row r="23" spans="2:6" s="196" customFormat="1" ht="12.75">
      <c r="B23" s="468"/>
      <c r="C23" s="128" t="s">
        <v>711</v>
      </c>
      <c r="D23" s="208">
        <v>52</v>
      </c>
      <c r="E23" s="210"/>
      <c r="F23" s="203"/>
    </row>
    <row r="24" spans="2:6" s="196" customFormat="1" ht="12.75">
      <c r="B24" s="468"/>
      <c r="C24" s="129" t="s">
        <v>713</v>
      </c>
      <c r="D24" s="209">
        <v>60</v>
      </c>
      <c r="E24" s="210"/>
      <c r="F24" s="203"/>
    </row>
    <row r="25" s="196" customFormat="1" ht="12.75"/>
    <row r="26" s="196" customFormat="1" ht="12.75"/>
    <row r="27" spans="2:6" s="196" customFormat="1" ht="12.75" customHeight="1">
      <c r="B27" s="500" t="s">
        <v>714</v>
      </c>
      <c r="C27" s="500"/>
      <c r="D27" s="211"/>
      <c r="E27" s="212"/>
      <c r="F27" s="199"/>
    </row>
    <row r="28" spans="2:6" s="196" customFormat="1" ht="12.75" customHeight="1">
      <c r="B28" s="488" t="s">
        <v>715</v>
      </c>
      <c r="C28" s="488"/>
      <c r="D28" s="488"/>
      <c r="E28" s="212"/>
      <c r="F28" s="203"/>
    </row>
    <row r="29" spans="1:6" s="196" customFormat="1" ht="12.75" customHeight="1">
      <c r="A29" s="213"/>
      <c r="B29" s="502" t="s">
        <v>716</v>
      </c>
      <c r="C29" s="214" t="s">
        <v>717</v>
      </c>
      <c r="D29" s="215">
        <v>2</v>
      </c>
      <c r="E29" s="210"/>
      <c r="F29" s="203"/>
    </row>
    <row r="30" spans="1:6" s="196" customFormat="1" ht="12.75">
      <c r="A30" s="213"/>
      <c r="B30" s="502"/>
      <c r="C30" s="216" t="s">
        <v>718</v>
      </c>
      <c r="D30" s="217">
        <v>1</v>
      </c>
      <c r="E30" s="210"/>
      <c r="F30" s="203"/>
    </row>
    <row r="31" spans="1:6" s="196" customFormat="1" ht="12.75">
      <c r="A31" s="213"/>
      <c r="B31" s="502"/>
      <c r="C31" s="216" t="s">
        <v>719</v>
      </c>
      <c r="D31" s="217">
        <v>0</v>
      </c>
      <c r="F31" s="203"/>
    </row>
    <row r="32" spans="1:6" s="196" customFormat="1" ht="12.75">
      <c r="A32" s="213"/>
      <c r="B32" s="502"/>
      <c r="C32" s="216" t="s">
        <v>720</v>
      </c>
      <c r="D32" s="217">
        <v>0</v>
      </c>
      <c r="E32" s="210"/>
      <c r="F32" s="203"/>
    </row>
    <row r="33" spans="1:6" s="196" customFormat="1" ht="12.75" customHeight="1">
      <c r="A33" s="213"/>
      <c r="B33" s="503" t="s">
        <v>721</v>
      </c>
      <c r="C33" s="503"/>
      <c r="D33" s="217">
        <v>0</v>
      </c>
      <c r="E33" s="210"/>
      <c r="F33" s="203"/>
    </row>
    <row r="34" spans="1:6" s="196" customFormat="1" ht="12.75" customHeight="1">
      <c r="A34" s="213"/>
      <c r="B34" s="504" t="s">
        <v>722</v>
      </c>
      <c r="C34" s="504"/>
      <c r="D34" s="217">
        <v>8</v>
      </c>
      <c r="F34" s="203"/>
    </row>
    <row r="35" spans="1:6" s="196" customFormat="1" ht="12.75" customHeight="1">
      <c r="A35" s="213"/>
      <c r="B35" s="504" t="s">
        <v>723</v>
      </c>
      <c r="C35" s="504"/>
      <c r="D35" s="217">
        <v>16</v>
      </c>
      <c r="E35" s="210"/>
      <c r="F35" s="203"/>
    </row>
    <row r="36" spans="1:6" s="196" customFormat="1" ht="12.75" customHeight="1">
      <c r="A36" s="213"/>
      <c r="B36" s="504" t="s">
        <v>724</v>
      </c>
      <c r="C36" s="504"/>
      <c r="D36" s="217">
        <v>0</v>
      </c>
      <c r="E36" s="210"/>
      <c r="F36" s="203"/>
    </row>
    <row r="37" spans="1:6" s="196" customFormat="1" ht="12.75" customHeight="1">
      <c r="A37" s="213"/>
      <c r="B37" s="504" t="s">
        <v>725</v>
      </c>
      <c r="C37" s="504"/>
      <c r="D37" s="217">
        <v>2</v>
      </c>
      <c r="F37" s="203"/>
    </row>
    <row r="38" spans="1:6" s="196" customFormat="1" ht="12.75" customHeight="1">
      <c r="A38" s="213"/>
      <c r="B38" s="504" t="s">
        <v>726</v>
      </c>
      <c r="C38" s="504"/>
      <c r="D38" s="217">
        <v>0</v>
      </c>
      <c r="F38" s="203"/>
    </row>
    <row r="39" spans="1:6" s="196" customFormat="1" ht="12.75" customHeight="1">
      <c r="A39" s="213"/>
      <c r="B39" s="505" t="s">
        <v>727</v>
      </c>
      <c r="C39" s="505"/>
      <c r="D39" s="217">
        <v>15</v>
      </c>
      <c r="E39" s="210"/>
      <c r="F39" s="203"/>
    </row>
    <row r="40" spans="1:6" s="196" customFormat="1" ht="12.75" customHeight="1">
      <c r="A40" s="213"/>
      <c r="B40" s="475" t="s">
        <v>728</v>
      </c>
      <c r="C40" s="206" t="s">
        <v>729</v>
      </c>
      <c r="D40" s="215">
        <v>1</v>
      </c>
      <c r="E40" s="210"/>
      <c r="F40" s="203"/>
    </row>
    <row r="41" spans="1:6" s="196" customFormat="1" ht="12.75">
      <c r="A41" s="213"/>
      <c r="B41" s="475"/>
      <c r="C41" s="218" t="s">
        <v>730</v>
      </c>
      <c r="D41" s="217">
        <v>0</v>
      </c>
      <c r="F41" s="203"/>
    </row>
    <row r="42" spans="1:6" s="196" customFormat="1" ht="12.75">
      <c r="A42" s="213"/>
      <c r="B42" s="475"/>
      <c r="C42" s="218" t="s">
        <v>731</v>
      </c>
      <c r="D42" s="217">
        <v>0</v>
      </c>
      <c r="E42" s="210"/>
      <c r="F42" s="203"/>
    </row>
    <row r="43" spans="1:6" s="196" customFormat="1" ht="12.75">
      <c r="A43" s="213"/>
      <c r="B43" s="475"/>
      <c r="C43" s="218" t="s">
        <v>732</v>
      </c>
      <c r="D43" s="217">
        <v>0</v>
      </c>
      <c r="E43" s="210"/>
      <c r="F43" s="203"/>
    </row>
    <row r="44" spans="1:6" s="196" customFormat="1" ht="12.75">
      <c r="A44" s="213"/>
      <c r="B44" s="475"/>
      <c r="C44" s="219" t="s">
        <v>733</v>
      </c>
      <c r="D44" s="205">
        <v>0</v>
      </c>
      <c r="F44" s="203"/>
    </row>
    <row r="45" s="196" customFormat="1" ht="12.75">
      <c r="E45" s="210"/>
    </row>
    <row r="46" spans="4:5" s="196" customFormat="1" ht="12.75">
      <c r="D46" s="220"/>
      <c r="E46" s="210"/>
    </row>
    <row r="47" spans="2:6" s="196" customFormat="1" ht="12.75" customHeight="1">
      <c r="B47" s="506" t="s">
        <v>734</v>
      </c>
      <c r="C47" s="506"/>
      <c r="D47" s="221"/>
      <c r="E47" s="222"/>
      <c r="F47" s="199"/>
    </row>
    <row r="48" spans="1:6" s="196" customFormat="1" ht="12.75" customHeight="1">
      <c r="A48" s="213"/>
      <c r="B48" s="507" t="s">
        <v>146</v>
      </c>
      <c r="C48" s="507"/>
      <c r="D48" s="223">
        <v>13</v>
      </c>
      <c r="E48" s="210"/>
      <c r="F48" s="203"/>
    </row>
    <row r="49" spans="1:6" s="196" customFormat="1" ht="12.75" customHeight="1">
      <c r="A49" s="213"/>
      <c r="B49" s="475" t="s">
        <v>145</v>
      </c>
      <c r="C49" s="224" t="s">
        <v>735</v>
      </c>
      <c r="D49" s="215">
        <v>26</v>
      </c>
      <c r="E49" s="210"/>
      <c r="F49" s="203"/>
    </row>
    <row r="50" spans="1:6" s="196" customFormat="1" ht="12.75">
      <c r="A50" s="213"/>
      <c r="B50" s="475"/>
      <c r="C50" s="219" t="s">
        <v>736</v>
      </c>
      <c r="D50" s="217">
        <v>10</v>
      </c>
      <c r="F50" s="203"/>
    </row>
    <row r="51" spans="1:6" s="196" customFormat="1" ht="12.75" customHeight="1">
      <c r="A51" s="213"/>
      <c r="B51" s="475" t="s">
        <v>147</v>
      </c>
      <c r="C51" s="225" t="s">
        <v>737</v>
      </c>
      <c r="D51" s="226">
        <v>0</v>
      </c>
      <c r="E51" s="210"/>
      <c r="F51" s="203"/>
    </row>
    <row r="52" spans="1:6" s="196" customFormat="1" ht="12.75">
      <c r="A52" s="213"/>
      <c r="B52" s="475"/>
      <c r="C52" s="129" t="s">
        <v>738</v>
      </c>
      <c r="D52" s="227">
        <v>0</v>
      </c>
      <c r="E52" s="210"/>
      <c r="F52" s="203"/>
    </row>
    <row r="53" spans="3:5" s="196" customFormat="1" ht="12.75">
      <c r="C53" s="228"/>
      <c r="E53" s="210"/>
    </row>
    <row r="54" spans="2:5" s="196" customFormat="1" ht="12.75">
      <c r="B54" s="196" t="s">
        <v>739</v>
      </c>
      <c r="E54" s="210"/>
    </row>
    <row r="55" spans="2:6" s="196" customFormat="1" ht="12.75" customHeight="1">
      <c r="B55" s="500" t="s">
        <v>740</v>
      </c>
      <c r="C55" s="500"/>
      <c r="D55" s="211"/>
      <c r="E55" s="222"/>
      <c r="F55" s="199"/>
    </row>
    <row r="56" spans="2:6" s="196" customFormat="1" ht="12.75" customHeight="1">
      <c r="B56" s="468" t="s">
        <v>741</v>
      </c>
      <c r="C56" s="224" t="s">
        <v>70</v>
      </c>
      <c r="D56" s="229">
        <v>254</v>
      </c>
      <c r="E56" s="210"/>
      <c r="F56" s="203"/>
    </row>
    <row r="57" spans="1:6" s="196" customFormat="1" ht="12.75">
      <c r="A57" s="228"/>
      <c r="B57" s="468"/>
      <c r="C57" s="218" t="s">
        <v>742</v>
      </c>
      <c r="D57" s="204">
        <v>29</v>
      </c>
      <c r="E57" s="210"/>
      <c r="F57" s="203"/>
    </row>
    <row r="58" spans="1:6" s="196" customFormat="1" ht="12.75">
      <c r="A58" s="228"/>
      <c r="B58" s="468"/>
      <c r="C58" s="218" t="s">
        <v>743</v>
      </c>
      <c r="D58" s="204">
        <v>18</v>
      </c>
      <c r="F58" s="203"/>
    </row>
    <row r="59" spans="1:6" s="196" customFormat="1" ht="12.75">
      <c r="A59" s="228"/>
      <c r="B59" s="468"/>
      <c r="C59" s="218" t="s">
        <v>744</v>
      </c>
      <c r="D59" s="204">
        <v>121</v>
      </c>
      <c r="F59" s="203"/>
    </row>
    <row r="60" spans="1:6" s="196" customFormat="1" ht="12.75">
      <c r="A60" s="228"/>
      <c r="B60" s="468"/>
      <c r="C60" s="219" t="s">
        <v>745</v>
      </c>
      <c r="D60" s="205">
        <v>4</v>
      </c>
      <c r="E60" s="210"/>
      <c r="F60" s="203"/>
    </row>
    <row r="61" spans="1:6" s="196" customFormat="1" ht="12.75" customHeight="1">
      <c r="A61" s="213"/>
      <c r="B61" s="468" t="s">
        <v>746</v>
      </c>
      <c r="C61" s="200" t="s">
        <v>747</v>
      </c>
      <c r="D61" s="230">
        <v>82</v>
      </c>
      <c r="E61" s="210"/>
      <c r="F61" s="203"/>
    </row>
    <row r="62" spans="1:6" s="196" customFormat="1" ht="12.75">
      <c r="A62" s="213"/>
      <c r="B62" s="468"/>
      <c r="C62" s="128" t="s">
        <v>748</v>
      </c>
      <c r="D62" s="231">
        <v>11</v>
      </c>
      <c r="F62" s="203"/>
    </row>
    <row r="63" spans="1:6" s="196" customFormat="1" ht="12.75">
      <c r="A63" s="213"/>
      <c r="B63" s="468"/>
      <c r="C63" s="128" t="s">
        <v>749</v>
      </c>
      <c r="D63" s="231">
        <v>2</v>
      </c>
      <c r="E63" s="210"/>
      <c r="F63" s="203"/>
    </row>
    <row r="64" spans="1:6" s="196" customFormat="1" ht="12.75">
      <c r="A64" s="213"/>
      <c r="B64" s="468"/>
      <c r="C64" s="128" t="s">
        <v>750</v>
      </c>
      <c r="D64" s="231">
        <v>50</v>
      </c>
      <c r="E64" s="210"/>
      <c r="F64" s="203"/>
    </row>
    <row r="65" spans="1:6" s="196" customFormat="1" ht="12.75">
      <c r="A65" s="213"/>
      <c r="B65" s="468"/>
      <c r="C65" s="129" t="s">
        <v>745</v>
      </c>
      <c r="D65" s="232">
        <v>19</v>
      </c>
      <c r="E65" s="210"/>
      <c r="F65" s="203"/>
    </row>
    <row r="66" s="196" customFormat="1" ht="12.75">
      <c r="E66" s="210"/>
    </row>
    <row r="67" s="196" customFormat="1" ht="12.75">
      <c r="E67" s="210"/>
    </row>
    <row r="68" spans="2:6" s="196" customFormat="1" ht="12.75" customHeight="1">
      <c r="B68" s="506" t="s">
        <v>751</v>
      </c>
      <c r="C68" s="506"/>
      <c r="D68" s="233"/>
      <c r="E68" s="222"/>
      <c r="F68" s="199"/>
    </row>
    <row r="69" spans="1:6" s="196" customFormat="1" ht="27" customHeight="1">
      <c r="A69" s="213"/>
      <c r="B69" s="488" t="s">
        <v>752</v>
      </c>
      <c r="C69" s="488"/>
      <c r="D69" s="223">
        <v>99</v>
      </c>
      <c r="F69" s="203"/>
    </row>
    <row r="70" spans="1:6" s="196" customFormat="1" ht="12.75" customHeight="1">
      <c r="A70" s="213"/>
      <c r="B70" s="488" t="s">
        <v>753</v>
      </c>
      <c r="C70" s="488"/>
      <c r="D70" s="234">
        <v>9</v>
      </c>
      <c r="E70" s="210"/>
      <c r="F70" s="203"/>
    </row>
    <row r="71" spans="1:6" s="196" customFormat="1" ht="12.75" customHeight="1">
      <c r="A71" s="213"/>
      <c r="B71" s="488" t="s">
        <v>754</v>
      </c>
      <c r="C71" s="488"/>
      <c r="D71" s="223">
        <v>36</v>
      </c>
      <c r="E71" s="210"/>
      <c r="F71" s="203"/>
    </row>
    <row r="72" spans="1:6" ht="19.5" customHeight="1">
      <c r="A72" s="235"/>
      <c r="B72" s="509" t="s">
        <v>755</v>
      </c>
      <c r="C72" s="200" t="s">
        <v>756</v>
      </c>
      <c r="D72" s="236">
        <v>1</v>
      </c>
      <c r="F72" s="203"/>
    </row>
    <row r="73" spans="1:6" ht="19.5" customHeight="1">
      <c r="A73" s="235"/>
      <c r="B73" s="509"/>
      <c r="C73" s="129" t="s">
        <v>757</v>
      </c>
      <c r="D73" s="205">
        <v>6</v>
      </c>
      <c r="E73" s="237"/>
      <c r="F73" s="203"/>
    </row>
    <row r="74" spans="1:6" s="196" customFormat="1" ht="12.75" customHeight="1">
      <c r="A74" s="213"/>
      <c r="B74" s="488" t="s">
        <v>758</v>
      </c>
      <c r="C74" s="488"/>
      <c r="D74" s="223">
        <v>11</v>
      </c>
      <c r="E74" s="210"/>
      <c r="F74" s="203"/>
    </row>
    <row r="75" spans="1:6" s="196" customFormat="1" ht="12.75" customHeight="1">
      <c r="A75" s="213"/>
      <c r="B75" s="488" t="s">
        <v>759</v>
      </c>
      <c r="C75" s="488"/>
      <c r="D75" s="238">
        <v>4</v>
      </c>
      <c r="E75" s="210"/>
      <c r="F75" s="203"/>
    </row>
    <row r="76" spans="1:6" s="196" customFormat="1" ht="27" customHeight="1">
      <c r="A76" s="213"/>
      <c r="B76" s="488" t="s">
        <v>760</v>
      </c>
      <c r="C76" s="488"/>
      <c r="D76" s="234">
        <v>0</v>
      </c>
      <c r="E76" s="210"/>
      <c r="F76" s="203"/>
    </row>
    <row r="77" spans="1:6" s="196" customFormat="1" ht="12.75" customHeight="1">
      <c r="A77" s="213"/>
      <c r="B77" s="488" t="s">
        <v>761</v>
      </c>
      <c r="C77" s="488"/>
      <c r="D77" s="223">
        <v>9</v>
      </c>
      <c r="E77" s="210"/>
      <c r="F77" s="203"/>
    </row>
    <row r="78" spans="1:6" s="196" customFormat="1" ht="12.75" customHeight="1">
      <c r="A78" s="213"/>
      <c r="B78" s="488" t="s">
        <v>762</v>
      </c>
      <c r="C78" s="488"/>
      <c r="D78" s="223">
        <v>1</v>
      </c>
      <c r="E78" s="210"/>
      <c r="F78" s="203"/>
    </row>
    <row r="79" spans="1:6" s="196" customFormat="1" ht="12.75" customHeight="1">
      <c r="A79" s="213"/>
      <c r="B79" s="508" t="s">
        <v>223</v>
      </c>
      <c r="C79" s="508"/>
      <c r="D79" s="239">
        <v>0</v>
      </c>
      <c r="E79" s="210"/>
      <c r="F79" s="203"/>
    </row>
    <row r="80" spans="2:4" ht="15">
      <c r="B80" s="240"/>
      <c r="C80" s="241"/>
      <c r="D80"/>
    </row>
  </sheetData>
  <sheetProtection selectLockedCells="1" selectUnlockedCells="1"/>
  <mergeCells count="33">
    <mergeCell ref="B77:C77"/>
    <mergeCell ref="B78:C78"/>
    <mergeCell ref="B79:C79"/>
    <mergeCell ref="B70:C70"/>
    <mergeCell ref="B71:C71"/>
    <mergeCell ref="B72:B73"/>
    <mergeCell ref="B74:C74"/>
    <mergeCell ref="B75:C75"/>
    <mergeCell ref="B76:C76"/>
    <mergeCell ref="B51:B52"/>
    <mergeCell ref="B55:C55"/>
    <mergeCell ref="B56:B60"/>
    <mergeCell ref="B61:B65"/>
    <mergeCell ref="B68:C68"/>
    <mergeCell ref="B69:C69"/>
    <mergeCell ref="B38:C38"/>
    <mergeCell ref="B39:C39"/>
    <mergeCell ref="B40:B44"/>
    <mergeCell ref="B47:C47"/>
    <mergeCell ref="B48:C48"/>
    <mergeCell ref="B49:B50"/>
    <mergeCell ref="B29:B32"/>
    <mergeCell ref="B33:C33"/>
    <mergeCell ref="B34:C34"/>
    <mergeCell ref="B35:C35"/>
    <mergeCell ref="B36:C36"/>
    <mergeCell ref="B37:C37"/>
    <mergeCell ref="B3:C3"/>
    <mergeCell ref="B4:B18"/>
    <mergeCell ref="B19:B21"/>
    <mergeCell ref="B22:B24"/>
    <mergeCell ref="B27:C27"/>
    <mergeCell ref="B28:D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60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0" t="s">
        <v>763</v>
      </c>
      <c r="C3" s="510"/>
    </row>
    <row r="4" spans="2:3" ht="12.75">
      <c r="B4" s="242" t="s">
        <v>764</v>
      </c>
      <c r="C4" s="243">
        <f>DatosMenores!D69</f>
        <v>99</v>
      </c>
    </row>
    <row r="5" spans="2:3" ht="12.75">
      <c r="B5" s="242" t="s">
        <v>765</v>
      </c>
      <c r="C5" s="244">
        <f>DatosMenores!D70</f>
        <v>9</v>
      </c>
    </row>
    <row r="6" spans="2:3" ht="12.75">
      <c r="B6" s="242" t="s">
        <v>766</v>
      </c>
      <c r="C6" s="244">
        <f>DatosMenores!D71</f>
        <v>36</v>
      </c>
    </row>
    <row r="7" spans="2:3" ht="25.5">
      <c r="B7" s="242" t="s">
        <v>767</v>
      </c>
      <c r="C7" s="244">
        <f>DatosMenores!D74</f>
        <v>11</v>
      </c>
    </row>
    <row r="8" spans="2:3" ht="25.5">
      <c r="B8" s="242" t="s">
        <v>768</v>
      </c>
      <c r="C8" s="244">
        <f>DatosMenores!D75</f>
        <v>4</v>
      </c>
    </row>
    <row r="9" spans="2:3" ht="25.5">
      <c r="B9" s="242" t="s">
        <v>769</v>
      </c>
      <c r="C9" s="244">
        <f>DatosMenores!D76</f>
        <v>0</v>
      </c>
    </row>
    <row r="10" spans="2:3" ht="25.5">
      <c r="B10" s="242" t="s">
        <v>281</v>
      </c>
      <c r="C10" s="244">
        <f>DatosMenores!D78</f>
        <v>1</v>
      </c>
    </row>
    <row r="11" spans="2:3" ht="12.75">
      <c r="B11" s="242" t="s">
        <v>770</v>
      </c>
      <c r="C11" s="244">
        <f>DatosMenores!D77</f>
        <v>9</v>
      </c>
    </row>
    <row r="12" spans="2:3" ht="12.75">
      <c r="B12" s="242" t="s">
        <v>771</v>
      </c>
      <c r="C12" s="244">
        <f>DatosMenores!D79</f>
        <v>0</v>
      </c>
    </row>
    <row r="13" spans="2:3" ht="25.5">
      <c r="B13" s="242" t="s">
        <v>772</v>
      </c>
      <c r="C13" s="244">
        <f>DatosMenores!D72</f>
        <v>1</v>
      </c>
    </row>
    <row r="14" spans="2:3" ht="25.5">
      <c r="B14" s="242" t="s">
        <v>773</v>
      </c>
      <c r="C14" s="244">
        <f>DatosMenores!D73</f>
        <v>6</v>
      </c>
    </row>
  </sheetData>
  <sheetProtection selectLockedCells="1" selectUnlockedCells="1"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I77"/>
  <sheetViews>
    <sheetView showGridLines="0" showRowColHeaders="0" zoomScalePageLayoutView="0" workbookViewId="0" topLeftCell="A1">
      <selection activeCell="H1" sqref="H1:J127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4" width="15.28125" style="1" customWidth="1"/>
    <col min="5" max="5" width="13.8515625" style="1" customWidth="1"/>
    <col min="6" max="6" width="13.2812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46</v>
      </c>
    </row>
    <row r="4" spans="2:3" ht="12.75">
      <c r="B4" s="195"/>
      <c r="C4" s="195"/>
    </row>
    <row r="5" spans="2:8" ht="12.75" customHeight="1">
      <c r="B5" s="511" t="s">
        <v>774</v>
      </c>
      <c r="C5" s="511"/>
      <c r="H5" s="245"/>
    </row>
    <row r="6" spans="2:9" ht="12.75" customHeight="1">
      <c r="B6" s="512" t="s">
        <v>133</v>
      </c>
      <c r="C6" s="512"/>
      <c r="D6" s="247"/>
      <c r="I6" s="248"/>
    </row>
    <row r="7" spans="2:9" ht="12.75">
      <c r="B7" s="206" t="s">
        <v>775</v>
      </c>
      <c r="C7" s="249">
        <v>8</v>
      </c>
      <c r="I7" s="248"/>
    </row>
    <row r="8" spans="2:9" ht="12.75">
      <c r="B8" s="206" t="s">
        <v>7</v>
      </c>
      <c r="C8" s="250">
        <v>36</v>
      </c>
      <c r="I8" s="248"/>
    </row>
    <row r="9" spans="2:9" ht="12.75">
      <c r="B9" s="128" t="s">
        <v>776</v>
      </c>
      <c r="C9" s="250">
        <v>5</v>
      </c>
      <c r="I9" s="248"/>
    </row>
    <row r="10" spans="2:9" ht="12.75">
      <c r="B10" s="128" t="s">
        <v>777</v>
      </c>
      <c r="C10" s="250"/>
      <c r="I10" s="248"/>
    </row>
    <row r="11" spans="2:9" ht="12.75">
      <c r="B11" s="128" t="s">
        <v>778</v>
      </c>
      <c r="C11" s="250"/>
      <c r="I11" s="248"/>
    </row>
    <row r="12" spans="2:9" ht="12.75">
      <c r="B12" s="251" t="s">
        <v>779</v>
      </c>
      <c r="C12" s="250"/>
      <c r="I12" s="248"/>
    </row>
    <row r="13" spans="2:9" ht="12.75">
      <c r="B13" s="251" t="s">
        <v>780</v>
      </c>
      <c r="C13" s="250"/>
      <c r="I13" s="248"/>
    </row>
    <row r="14" spans="2:9" ht="12.75">
      <c r="B14" s="251" t="s">
        <v>781</v>
      </c>
      <c r="C14" s="250">
        <v>8</v>
      </c>
      <c r="I14" s="248"/>
    </row>
    <row r="15" spans="2:9" ht="12.75">
      <c r="B15" s="129" t="s">
        <v>782</v>
      </c>
      <c r="C15" s="252"/>
      <c r="I15" s="248"/>
    </row>
    <row r="16" spans="2:9" ht="12.75" customHeight="1">
      <c r="B16" s="512" t="s">
        <v>783</v>
      </c>
      <c r="C16" s="512"/>
      <c r="D16" s="247"/>
      <c r="I16" s="248"/>
    </row>
    <row r="17" spans="2:9" ht="12.75">
      <c r="B17" s="251" t="s">
        <v>15</v>
      </c>
      <c r="C17" s="250">
        <v>27</v>
      </c>
      <c r="I17" s="248"/>
    </row>
    <row r="18" spans="2:9" ht="12.75">
      <c r="B18" s="251" t="s">
        <v>784</v>
      </c>
      <c r="C18" s="250">
        <v>1</v>
      </c>
      <c r="I18" s="248"/>
    </row>
    <row r="19" spans="2:9" ht="12.75">
      <c r="B19" s="251" t="s">
        <v>785</v>
      </c>
      <c r="C19" s="250">
        <v>9</v>
      </c>
      <c r="I19" s="248"/>
    </row>
    <row r="20" spans="2:9" ht="12.75">
      <c r="B20" s="129" t="s">
        <v>786</v>
      </c>
      <c r="C20" s="252">
        <v>21</v>
      </c>
      <c r="I20" s="248"/>
    </row>
    <row r="21" ht="13.5" customHeight="1">
      <c r="I21" s="248"/>
    </row>
    <row r="23" spans="2:8" ht="12.75" customHeight="1">
      <c r="B23" s="513" t="s">
        <v>787</v>
      </c>
      <c r="C23" s="513"/>
      <c r="D23" s="513"/>
      <c r="E23" s="513"/>
      <c r="F23" s="513"/>
      <c r="H23" s="245"/>
    </row>
    <row r="24" spans="1:8" ht="12.75" customHeight="1">
      <c r="A24" s="235"/>
      <c r="B24" s="514" t="s">
        <v>699</v>
      </c>
      <c r="C24" s="514"/>
      <c r="D24" s="514"/>
      <c r="E24" s="514"/>
      <c r="F24" s="514"/>
      <c r="G24" s="247"/>
      <c r="H24" s="248"/>
    </row>
    <row r="25" spans="1:8" ht="12.75" customHeight="1">
      <c r="A25" s="235"/>
      <c r="B25" s="515"/>
      <c r="C25" s="515"/>
      <c r="D25" s="515"/>
      <c r="E25" s="516" t="s">
        <v>37</v>
      </c>
      <c r="F25" s="516"/>
      <c r="H25" s="248"/>
    </row>
    <row r="26" spans="1:8" ht="38.25">
      <c r="A26" s="235"/>
      <c r="B26" s="253"/>
      <c r="C26" s="254" t="s">
        <v>788</v>
      </c>
      <c r="D26" s="254" t="s">
        <v>789</v>
      </c>
      <c r="E26" s="254" t="s">
        <v>790</v>
      </c>
      <c r="F26" s="255" t="s">
        <v>791</v>
      </c>
      <c r="H26" s="248"/>
    </row>
    <row r="27" spans="1:8" ht="12.75">
      <c r="A27" s="235"/>
      <c r="B27" s="256" t="s">
        <v>792</v>
      </c>
      <c r="C27" s="87"/>
      <c r="D27" s="257"/>
      <c r="E27" s="258"/>
      <c r="F27" s="204"/>
      <c r="H27" s="248"/>
    </row>
    <row r="28" spans="1:8" ht="12.75">
      <c r="A28" s="235"/>
      <c r="B28" s="259" t="s">
        <v>793</v>
      </c>
      <c r="C28" s="258"/>
      <c r="D28" s="258"/>
      <c r="E28" s="258"/>
      <c r="F28" s="204"/>
      <c r="H28" s="248"/>
    </row>
    <row r="29" spans="1:8" ht="12.75">
      <c r="A29" s="235"/>
      <c r="B29" s="259" t="s">
        <v>794</v>
      </c>
      <c r="C29" s="258"/>
      <c r="D29" s="258"/>
      <c r="E29" s="258"/>
      <c r="F29" s="204"/>
      <c r="H29" s="248"/>
    </row>
    <row r="30" spans="1:8" ht="12.75">
      <c r="A30" s="235"/>
      <c r="B30" s="259" t="s">
        <v>795</v>
      </c>
      <c r="C30" s="258"/>
      <c r="D30" s="258"/>
      <c r="E30" s="258"/>
      <c r="F30" s="204"/>
      <c r="H30" s="248"/>
    </row>
    <row r="31" spans="1:8" ht="12.75">
      <c r="A31" s="235"/>
      <c r="B31" s="259" t="s">
        <v>689</v>
      </c>
      <c r="C31" s="258"/>
      <c r="D31" s="258"/>
      <c r="E31" s="258"/>
      <c r="F31" s="204"/>
      <c r="H31" s="248"/>
    </row>
    <row r="32" spans="1:8" ht="12.75">
      <c r="A32" s="235"/>
      <c r="B32" s="259" t="s">
        <v>796</v>
      </c>
      <c r="C32" s="258">
        <v>39</v>
      </c>
      <c r="D32" s="258">
        <v>21</v>
      </c>
      <c r="E32" s="258">
        <v>4</v>
      </c>
      <c r="F32" s="204">
        <v>1</v>
      </c>
      <c r="H32" s="248"/>
    </row>
    <row r="33" spans="1:8" ht="12.75" customHeight="1">
      <c r="A33" s="235"/>
      <c r="B33" s="259" t="s">
        <v>797</v>
      </c>
      <c r="C33" s="258"/>
      <c r="D33" s="258"/>
      <c r="E33" s="258"/>
      <c r="F33" s="204"/>
      <c r="H33" s="248"/>
    </row>
    <row r="34" spans="1:8" ht="12.75" customHeight="1">
      <c r="A34" s="235"/>
      <c r="B34" s="259" t="s">
        <v>798</v>
      </c>
      <c r="C34" s="258"/>
      <c r="D34" s="258"/>
      <c r="E34" s="258"/>
      <c r="F34" s="204"/>
      <c r="H34" s="248"/>
    </row>
    <row r="35" spans="1:8" ht="12.75">
      <c r="A35" s="235"/>
      <c r="B35" s="259" t="s">
        <v>799</v>
      </c>
      <c r="C35" s="258"/>
      <c r="D35" s="258"/>
      <c r="E35" s="258"/>
      <c r="F35" s="204"/>
      <c r="H35" s="248"/>
    </row>
    <row r="36" spans="1:8" ht="12.75">
      <c r="A36" s="235"/>
      <c r="B36" s="259" t="s">
        <v>800</v>
      </c>
      <c r="C36" s="258">
        <v>4</v>
      </c>
      <c r="D36" s="258">
        <v>2</v>
      </c>
      <c r="E36" s="258">
        <v>1</v>
      </c>
      <c r="F36" s="204"/>
      <c r="H36" s="248"/>
    </row>
    <row r="37" spans="1:8" ht="12.75">
      <c r="A37" s="235"/>
      <c r="B37" s="259" t="s">
        <v>801</v>
      </c>
      <c r="C37" s="258"/>
      <c r="D37" s="258"/>
      <c r="E37" s="258"/>
      <c r="F37" s="204"/>
      <c r="H37" s="248"/>
    </row>
    <row r="38" spans="1:8" ht="12.75">
      <c r="A38" s="235"/>
      <c r="B38" s="259" t="s">
        <v>802</v>
      </c>
      <c r="C38" s="258"/>
      <c r="D38" s="258"/>
      <c r="E38" s="258"/>
      <c r="F38" s="204"/>
      <c r="H38" s="248"/>
    </row>
    <row r="39" spans="1:8" ht="12.75">
      <c r="A39" s="235"/>
      <c r="B39" s="259" t="s">
        <v>386</v>
      </c>
      <c r="C39" s="258"/>
      <c r="D39" s="258"/>
      <c r="E39" s="258"/>
      <c r="F39" s="204"/>
      <c r="H39" s="248"/>
    </row>
    <row r="40" spans="1:8" ht="12.75">
      <c r="A40" s="235"/>
      <c r="B40" s="259" t="s">
        <v>803</v>
      </c>
      <c r="C40" s="258"/>
      <c r="D40" s="258"/>
      <c r="E40" s="258"/>
      <c r="F40" s="204"/>
      <c r="H40" s="248"/>
    </row>
    <row r="41" spans="1:8" ht="12.75">
      <c r="A41" s="235"/>
      <c r="B41" s="259" t="s">
        <v>804</v>
      </c>
      <c r="C41" s="258"/>
      <c r="D41" s="258"/>
      <c r="E41" s="258"/>
      <c r="F41" s="204"/>
      <c r="H41" s="248"/>
    </row>
    <row r="42" spans="1:8" ht="12.75">
      <c r="A42" s="235"/>
      <c r="B42" s="259" t="s">
        <v>805</v>
      </c>
      <c r="C42" s="258"/>
      <c r="D42" s="258"/>
      <c r="E42" s="258"/>
      <c r="F42" s="204"/>
      <c r="H42" s="248"/>
    </row>
    <row r="43" spans="1:8" ht="12.75">
      <c r="A43" s="235"/>
      <c r="B43" s="259" t="s">
        <v>806</v>
      </c>
      <c r="C43" s="258">
        <v>6</v>
      </c>
      <c r="D43" s="258">
        <v>4</v>
      </c>
      <c r="E43" s="258">
        <v>3</v>
      </c>
      <c r="F43" s="204"/>
      <c r="H43" s="248"/>
    </row>
    <row r="44" spans="1:8" ht="12.75">
      <c r="A44" s="235"/>
      <c r="B44" s="260" t="s">
        <v>807</v>
      </c>
      <c r="C44" s="261"/>
      <c r="D44" s="262"/>
      <c r="E44" s="262"/>
      <c r="F44" s="205"/>
      <c r="H44" s="248"/>
    </row>
    <row r="45" spans="1:8" ht="17.25" customHeight="1">
      <c r="A45" s="235"/>
      <c r="B45" s="263" t="s">
        <v>808</v>
      </c>
      <c r="C45" s="264">
        <f>SUM(C27:C44)</f>
        <v>49</v>
      </c>
      <c r="D45" s="264">
        <f>SUM(D27:D44)</f>
        <v>27</v>
      </c>
      <c r="E45" s="264">
        <f>SUM(E27:E44)</f>
        <v>8</v>
      </c>
      <c r="F45" s="265">
        <f>SUM(F27:F44)</f>
        <v>1</v>
      </c>
      <c r="H45" s="248"/>
    </row>
    <row r="46" spans="1:8" ht="17.25" customHeight="1">
      <c r="A46" s="235"/>
      <c r="B46" s="266" t="s">
        <v>710</v>
      </c>
      <c r="C46" s="267"/>
      <c r="D46" s="267"/>
      <c r="E46" s="267"/>
      <c r="F46" s="268"/>
      <c r="H46" s="248"/>
    </row>
    <row r="47" spans="1:8" ht="12.75">
      <c r="A47" s="235"/>
      <c r="B47" s="269" t="s">
        <v>809</v>
      </c>
      <c r="C47" s="236">
        <v>5</v>
      </c>
      <c r="D47" s="270"/>
      <c r="E47" s="271">
        <v>2</v>
      </c>
      <c r="F47" s="272"/>
      <c r="H47" s="248"/>
    </row>
    <row r="48" spans="1:8" ht="12.75">
      <c r="A48" s="235"/>
      <c r="B48" s="259" t="s">
        <v>810</v>
      </c>
      <c r="C48" s="273"/>
      <c r="D48" s="274"/>
      <c r="E48" s="275"/>
      <c r="F48" s="276"/>
      <c r="H48" s="248"/>
    </row>
    <row r="49" spans="1:8" ht="12.75">
      <c r="A49" s="235"/>
      <c r="B49" s="260" t="s">
        <v>177</v>
      </c>
      <c r="C49" s="252"/>
      <c r="D49" s="274"/>
      <c r="E49" s="261"/>
      <c r="F49" s="277"/>
      <c r="H49" s="248"/>
    </row>
    <row r="50" spans="1:8" ht="17.25" customHeight="1">
      <c r="A50" s="235"/>
      <c r="B50" s="263" t="s">
        <v>811</v>
      </c>
      <c r="C50" s="264">
        <f>SUM(C47:C49)</f>
        <v>5</v>
      </c>
      <c r="D50" s="274"/>
      <c r="E50" s="278">
        <f>SUM(E47:E49)</f>
        <v>2</v>
      </c>
      <c r="F50" s="265">
        <f>SUM(F47:F49)</f>
        <v>0</v>
      </c>
      <c r="H50" s="248"/>
    </row>
    <row r="51" spans="1:8" ht="12.75">
      <c r="A51" s="235"/>
      <c r="B51" s="279" t="s">
        <v>712</v>
      </c>
      <c r="C51" s="280"/>
      <c r="D51" s="280"/>
      <c r="E51" s="280"/>
      <c r="F51" s="281"/>
      <c r="H51" s="248"/>
    </row>
    <row r="52" spans="1:8" ht="12.75">
      <c r="A52" s="235"/>
      <c r="B52" s="260" t="s">
        <v>812</v>
      </c>
      <c r="C52" s="277">
        <v>8</v>
      </c>
      <c r="D52" s="270"/>
      <c r="E52" s="262">
        <v>3</v>
      </c>
      <c r="F52" s="277"/>
      <c r="H52" s="248"/>
    </row>
    <row r="53" spans="1:8" ht="17.25" customHeight="1">
      <c r="A53" s="235"/>
      <c r="B53" s="263" t="s">
        <v>813</v>
      </c>
      <c r="C53" s="282">
        <f>SUM(C52:C52)</f>
        <v>8</v>
      </c>
      <c r="D53" s="283"/>
      <c r="E53" s="284">
        <f>SUM(E52:E52)</f>
        <v>3</v>
      </c>
      <c r="F53" s="282">
        <f>SUM(F52:F52)</f>
        <v>0</v>
      </c>
      <c r="H53" s="248"/>
    </row>
    <row r="54" spans="4:5" ht="12.75">
      <c r="D54" s="59"/>
      <c r="E54" s="59"/>
    </row>
    <row r="56" spans="2:8" ht="12.75" customHeight="1">
      <c r="B56" s="511" t="s">
        <v>814</v>
      </c>
      <c r="C56" s="511"/>
      <c r="H56" s="245"/>
    </row>
    <row r="57" spans="2:8" ht="12.75">
      <c r="B57" s="128" t="s">
        <v>815</v>
      </c>
      <c r="C57" s="285">
        <v>5</v>
      </c>
      <c r="H57" s="248"/>
    </row>
    <row r="58" spans="2:8" ht="12.75">
      <c r="B58" s="128" t="s">
        <v>816</v>
      </c>
      <c r="C58" s="285"/>
      <c r="H58" s="248"/>
    </row>
    <row r="59" spans="2:8" ht="12.75">
      <c r="B59" s="128" t="s">
        <v>817</v>
      </c>
      <c r="C59" s="286">
        <v>12</v>
      </c>
      <c r="H59" s="248"/>
    </row>
    <row r="60" spans="2:8" ht="12.75">
      <c r="B60" s="128" t="s">
        <v>818</v>
      </c>
      <c r="C60" s="250">
        <v>5</v>
      </c>
      <c r="H60" s="248"/>
    </row>
    <row r="61" spans="2:8" ht="12.75">
      <c r="B61" s="128" t="s">
        <v>819</v>
      </c>
      <c r="C61" s="250">
        <v>16</v>
      </c>
      <c r="H61" s="248"/>
    </row>
    <row r="62" spans="2:9" ht="12.75">
      <c r="B62" s="128" t="s">
        <v>820</v>
      </c>
      <c r="C62" s="273">
        <v>13</v>
      </c>
      <c r="I62" s="248"/>
    </row>
    <row r="63" spans="2:9" ht="12.75">
      <c r="B63" s="128" t="s">
        <v>821</v>
      </c>
      <c r="C63" s="273"/>
      <c r="I63" s="248"/>
    </row>
    <row r="64" spans="2:9" ht="12.75">
      <c r="B64" s="128" t="s">
        <v>822</v>
      </c>
      <c r="C64" s="285"/>
      <c r="I64" s="248"/>
    </row>
    <row r="65" spans="2:9" ht="12.75">
      <c r="B65" s="251" t="s">
        <v>823</v>
      </c>
      <c r="C65" s="273"/>
      <c r="I65" s="248"/>
    </row>
    <row r="66" spans="2:9" ht="12.75">
      <c r="B66" s="129" t="s">
        <v>824</v>
      </c>
      <c r="C66" s="238">
        <v>6</v>
      </c>
      <c r="I66" s="248"/>
    </row>
    <row r="69" spans="2:8" ht="12.75" customHeight="1">
      <c r="B69" s="511" t="s">
        <v>825</v>
      </c>
      <c r="C69" s="511"/>
      <c r="H69" s="245"/>
    </row>
    <row r="70" spans="2:9" ht="12.75">
      <c r="B70" s="251" t="s">
        <v>826</v>
      </c>
      <c r="C70" s="285"/>
      <c r="I70" s="248"/>
    </row>
    <row r="71" spans="2:9" ht="12.75">
      <c r="B71" s="251" t="s">
        <v>827</v>
      </c>
      <c r="C71" s="285"/>
      <c r="I71" s="248"/>
    </row>
    <row r="72" spans="2:9" ht="12.75" customHeight="1">
      <c r="B72" s="512" t="s">
        <v>828</v>
      </c>
      <c r="C72" s="512"/>
      <c r="I72" s="248"/>
    </row>
    <row r="73" spans="2:9" ht="12.75">
      <c r="B73" s="287" t="s">
        <v>829</v>
      </c>
      <c r="C73" s="288">
        <f>SUM(C74:C77)</f>
        <v>20</v>
      </c>
      <c r="D73" s="289"/>
      <c r="E73" s="290"/>
      <c r="I73" s="248"/>
    </row>
    <row r="74" spans="2:9" ht="12.75">
      <c r="B74" s="200" t="s">
        <v>830</v>
      </c>
      <c r="C74" s="250">
        <v>3</v>
      </c>
      <c r="I74" s="248"/>
    </row>
    <row r="75" spans="2:9" ht="12.75">
      <c r="B75" s="128" t="s">
        <v>831</v>
      </c>
      <c r="C75" s="273">
        <v>17</v>
      </c>
      <c r="I75" s="248"/>
    </row>
    <row r="76" spans="2:9" ht="12.75">
      <c r="B76" s="128" t="s">
        <v>832</v>
      </c>
      <c r="C76" s="273"/>
      <c r="I76" s="248"/>
    </row>
    <row r="77" spans="2:9" ht="12.75">
      <c r="B77" s="129" t="s">
        <v>833</v>
      </c>
      <c r="C77" s="238"/>
      <c r="I77" s="248"/>
    </row>
  </sheetData>
  <sheetProtection selectLockedCells="1" selectUnlockedCells="1"/>
  <mergeCells count="10">
    <mergeCell ref="B56:C56"/>
    <mergeCell ref="B69:C69"/>
    <mergeCell ref="B72:C72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5076388888888889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91" customWidth="1"/>
    <col min="2" max="2" width="27.57421875" style="291" customWidth="1"/>
    <col min="3" max="16384" width="11.421875" style="291" customWidth="1"/>
  </cols>
  <sheetData>
    <row r="3" spans="2:4" ht="51">
      <c r="B3" s="292"/>
      <c r="C3" s="293" t="s">
        <v>788</v>
      </c>
      <c r="D3" s="293" t="s">
        <v>336</v>
      </c>
    </row>
    <row r="4" spans="2:4" ht="12.75" customHeight="1">
      <c r="B4" s="294" t="s">
        <v>834</v>
      </c>
      <c r="C4" s="295">
        <f>SUM(DatosViolenciaDoméstica!C27:C33)</f>
        <v>39</v>
      </c>
      <c r="D4" s="295">
        <f>SUM(DatosViolenciaDoméstica!D27:D33)</f>
        <v>21</v>
      </c>
    </row>
    <row r="5" spans="2:4" ht="12.75">
      <c r="B5" s="294" t="s">
        <v>663</v>
      </c>
      <c r="C5" s="295">
        <f>SUM(DatosViolenciaDoméstica!C34:C37)</f>
        <v>4</v>
      </c>
      <c r="D5" s="295">
        <f>SUM(DatosViolenciaDoméstica!D34:D37)</f>
        <v>2</v>
      </c>
    </row>
    <row r="6" spans="2:4" ht="12.75" customHeight="1">
      <c r="B6" s="294" t="s">
        <v>835</v>
      </c>
      <c r="C6" s="295">
        <f>DatosViolenciaDoméstica!C38</f>
        <v>0</v>
      </c>
      <c r="D6" s="295">
        <f>DatosViolenciaDoméstica!D38</f>
        <v>0</v>
      </c>
    </row>
    <row r="7" spans="2:4" ht="12.75" customHeight="1">
      <c r="B7" s="294" t="s">
        <v>836</v>
      </c>
      <c r="C7" s="295">
        <f>SUM(DatosViolenciaDoméstica!C39:C41)</f>
        <v>0</v>
      </c>
      <c r="D7" s="295">
        <f>SUM(DatosViolenciaDoméstica!D39:D41)</f>
        <v>0</v>
      </c>
    </row>
    <row r="8" spans="2:4" ht="12.75" customHeight="1">
      <c r="B8" s="294" t="s">
        <v>837</v>
      </c>
      <c r="C8" s="295">
        <f>DatosViolenciaDoméstica!C42</f>
        <v>0</v>
      </c>
      <c r="D8" s="295">
        <f>DatosViolenciaDoméstica!D42</f>
        <v>0</v>
      </c>
    </row>
    <row r="9" spans="2:4" ht="12.75" customHeight="1">
      <c r="B9" s="294" t="s">
        <v>838</v>
      </c>
      <c r="C9" s="295">
        <f>SUM(DatosViolenciaDoméstica!C43:C44)</f>
        <v>6</v>
      </c>
      <c r="D9" s="295">
        <f>SUM(DatosViolenciaDoméstica!D43:D44)</f>
        <v>4</v>
      </c>
    </row>
    <row r="10" spans="2:4" ht="12.75">
      <c r="B10" s="294" t="s">
        <v>43</v>
      </c>
      <c r="C10" s="295">
        <f>DatosViolenciaDoméstica!C53</f>
        <v>8</v>
      </c>
      <c r="D10" s="295"/>
    </row>
    <row r="14" spans="2:3" ht="12.75" customHeight="1">
      <c r="B14" s="517" t="s">
        <v>825</v>
      </c>
      <c r="C14" s="517"/>
    </row>
    <row r="15" spans="2:3" ht="12.75">
      <c r="B15" s="296" t="s">
        <v>839</v>
      </c>
      <c r="C15" s="297">
        <f>DatosViolenciaDoméstica!C71</f>
        <v>0</v>
      </c>
    </row>
    <row r="16" spans="2:3" ht="12.75">
      <c r="B16" s="298" t="s">
        <v>840</v>
      </c>
      <c r="C16" s="299">
        <f>DatosViolenciaDoméstica!C73</f>
        <v>20</v>
      </c>
    </row>
  </sheetData>
  <sheetProtection selectLockedCells="1" selectUnlockedCells="1"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2016-05-29T21:28:12Z</dcterms:created>
  <dcterms:modified xsi:type="dcterms:W3CDTF">2016-05-29T21:28:24Z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