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TablasMenoresAux" sheetId="7" state="hidden" r:id="rId7"/>
    <sheet name="DatosViolenciaDoméstica" sheetId="8" r:id="rId8"/>
    <sheet name="TablasVDomesticaAux" sheetId="9" state="hidden" r:id="rId9"/>
    <sheet name="DatosViolenciaGénero" sheetId="10" r:id="rId10"/>
    <sheet name="TablasVGeneroAux" sheetId="11" state="hidden" r:id="rId11"/>
    <sheet name="DatosSiniestralidadLaboral" sheetId="12" r:id="rId12"/>
    <sheet name="DatosExtranjería" sheetId="13" r:id="rId13"/>
    <sheet name="DatosSeguridadVial" sheetId="14" r:id="rId14"/>
    <sheet name="DatosMedioAmbiente" sheetId="15" r:id="rId15"/>
    <sheet name="DatosDelitosInf" sheetId="16" r:id="rId16"/>
    <sheet name="InformeDatosGrales" sheetId="17" r:id="rId17"/>
    <sheet name="InformeDelitos" sheetId="18" r:id="rId18"/>
    <sheet name="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_delitos_leves">'InformeDatosGrales'!$CW$4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'Fisc_Provincial'!$C$4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<sst xmlns="http://schemas.openxmlformats.org/spreadsheetml/2006/main" count="2184" uniqueCount="1111">
  <si>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</si>
  <si>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</si>
  <si>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</si>
  <si>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</si>
  <si>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</si>
  <si>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</si>
  <si>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</si>
  <si>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</si>
  <si>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</si>
  <si>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</si>
  <si>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</si>
  <si>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</si>
  <si>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</si>
  <si>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</si>
  <si>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</si>
  <si>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</si>
  <si>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</si>
  <si>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</si>
  <si>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</si>
  <si>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</si>
  <si>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</si>
  <si>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</si>
  <si>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</si>
  <si>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</si>
  <si>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</si>
  <si>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</si>
  <si>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</si>
  <si>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</si>
  <si>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</si>
  <si>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</si>
  <si>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</si>
  <si>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</si>
  <si>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</si>
  <si>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</si>
  <si>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</si>
  <si>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</si>
  <si>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</si>
  <si>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</si>
  <si>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</si>
  <si>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</si>
  <si>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</si>
  <si>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</si>
  <si>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</si>
  <si>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</si>
  <si>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</si>
  <si>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</si>
  <si>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</si>
  <si>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</si>
  <si>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</si>
  <si>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</si>
  <si>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</si>
  <si>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</si>
  <si>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</si>
  <si>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</si>
  <si>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</si>
  <si>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</si>
  <si>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</si>
  <si>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</si>
  <si>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</si>
  <si>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</si>
  <si>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</si>
  <si>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</si>
  <si>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</si>
  <si>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</si>
  <si>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</si>
  <si>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</si>
  <si>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</si>
  <si>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</si>
  <si>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</si>
  <si>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</si>
  <si>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</si>
  <si>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</si>
  <si>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</si>
  <si>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</si>
  <si>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</si>
  <si>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</si>
  <si>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</si>
  <si>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</si>
  <si>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</si>
  <si>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</si>
  <si>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</si>
  <si>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</si>
  <si>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</si>
  <si>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</si>
  <si>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</si>
  <si>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</si>
  <si>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</si>
  <si>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</si>
  <si>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</si>
  <si>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</si>
  <si>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</si>
  <si>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</si>
  <si>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</si>
  <si>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</si>
  <si>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</si>
  <si>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</si>
  <si>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</si>
  <si>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</si>
  <si>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</si>
  <si>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</si>
  <si>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</si>
  <si>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</si>
  <si>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</si>
  <si>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</si>
  <si>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</si>
  <si>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</si>
  <si>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</si>
  <si>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</si>
  <si>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</si>
  <si>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</si>
  <si>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</si>
  <si>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</si>
  <si>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</si>
  <si>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</si>
  <si>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</si>
  <si>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</si>
  <si>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</si>
  <si>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</si>
  <si>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</si>
  <si>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</si>
  <si>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</si>
  <si>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</si>
  <si>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</si>
  <si>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</si>
  <si>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Celebrados</t>
  </si>
  <si>
    <t>Suspendidos</t>
  </si>
  <si>
    <t>EN PROCEDIMIENTOS ABREVIADOS Y DILIGENCIAS URGENTES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</si>
  <si>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</si>
  <si>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</si>
  <si>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</si>
  <si>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</si>
  <si>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</si>
  <si>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</si>
  <si>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</si>
  <si>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</si>
  <si>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</si>
  <si>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</si>
  <si>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</si>
  <si>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</si>
  <si>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</si>
  <si>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</si>
  <si>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</si>
  <si>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</si>
  <si>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</si>
  <si>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</si>
  <si>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</si>
  <si>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</si>
  <si>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</si>
  <si>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</si>
  <si>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</si>
  <si>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</si>
  <si>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</si>
  <si>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</si>
  <si>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</si>
  <si>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</si>
  <si>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</si>
  <si>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</si>
  <si>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</si>
  <si>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</si>
  <si>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</si>
  <si>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</si>
  <si>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</si>
  <si>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</si>
  <si>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</si>
  <si>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</si>
  <si>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</si>
  <si>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</si>
  <si>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Libertad condicional</t>
  </si>
  <si>
    <t>Medidas de seguridad</t>
  </si>
  <si>
    <t>Trabajos en beneficio de la comunidad</t>
  </si>
  <si>
    <t>Redenciones</t>
  </si>
  <si>
    <t>Refundiciones</t>
  </si>
  <si>
    <t>ACTUACION CIVIL Y MERCANTIL</t>
  </si>
  <si>
    <t>DERECHOS FUNDAMENTALES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</si>
  <si>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</si>
  <si>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</si>
  <si>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</si>
  <si>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</si>
  <si>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</si>
  <si>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</si>
  <si>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</si>
  <si>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</si>
  <si>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</si>
  <si>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</si>
  <si>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</si>
  <si>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</si>
  <si>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</si>
  <si>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</si>
  <si>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</si>
  <si>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</si>
  <si>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</si>
  <si>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</si>
  <si>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</si>
  <si>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</si>
  <si>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</si>
  <si>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</si>
  <si>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</si>
  <si>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</si>
  <si>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</si>
  <si>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</si>
  <si>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</si>
  <si>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</si>
  <si>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</si>
  <si>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</si>
  <si>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</si>
  <si>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</si>
  <si>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</si>
  <si>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</si>
  <si>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</si>
  <si>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</si>
  <si>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</si>
  <si>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</si>
  <si>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</si>
  <si>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</si>
  <si>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</si>
  <si>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</si>
  <si>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</si>
  <si>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</si>
  <si>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</si>
  <si>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</si>
  <si>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</si>
  <si>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</si>
  <si>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</si>
  <si>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</si>
  <si>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</si>
  <si>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</si>
  <si>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</si>
  <si>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</si>
  <si>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</si>
  <si>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</si>
  <si>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</si>
  <si>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</si>
  <si>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</si>
  <si>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</si>
  <si>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</si>
  <si>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</si>
  <si>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</si>
  <si>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</si>
  <si>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</si>
  <si>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</si>
  <si>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</si>
  <si>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</si>
  <si>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</si>
  <si>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</si>
  <si>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</si>
  <si>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</si>
  <si>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</si>
  <si>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</si>
  <si>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</si>
  <si>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</si>
  <si>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</si>
  <si>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</si>
  <si>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</si>
  <si>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</si>
  <si>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</si>
  <si>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</si>
  <si>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</si>
  <si>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</si>
  <si>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</si>
  <si>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</si>
  <si>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</si>
  <si>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</si>
  <si>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</si>
  <si>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</si>
  <si>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</si>
  <si>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</si>
  <si>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</si>
  <si>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</si>
  <si>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</si>
  <si>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</si>
  <si>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</si>
  <si>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</si>
  <si>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</si>
  <si>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</si>
  <si>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</si>
  <si>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</si>
  <si>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</si>
  <si>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</si>
  <si>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</si>
  <si>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</si>
  <si>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</si>
  <si>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</si>
  <si>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</si>
  <si>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</si>
  <si>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</si>
  <si>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</si>
  <si>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</si>
  <si>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</si>
  <si>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</si>
  <si>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</si>
  <si>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</si>
  <si>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</si>
  <si>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</si>
  <si>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</si>
  <si>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</si>
  <si>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</si>
  <si>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</si>
  <si>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</si>
  <si>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</si>
  <si>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</si>
  <si>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</si>
  <si>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</si>
  <si>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</si>
  <si>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</si>
  <si>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</si>
  <si>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</si>
  <si>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</si>
  <si>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</si>
  <si>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</si>
  <si>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</si>
  <si>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</si>
  <si>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</si>
  <si>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</si>
  <si>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</si>
  <si>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</si>
  <si>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</si>
  <si>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</si>
  <si>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</si>
  <si>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</si>
  <si>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</si>
  <si>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</si>
  <si>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</si>
  <si>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</si>
  <si>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</si>
  <si>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</si>
  <si>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</si>
  <si>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</si>
  <si>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</si>
  <si>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</si>
  <si>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</si>
  <si>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</si>
  <si>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</si>
  <si>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</si>
  <si>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</si>
  <si>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</si>
  <si>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</si>
  <si>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</si>
  <si>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</si>
  <si>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</si>
  <si>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</si>
  <si>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</si>
  <si>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</si>
  <si>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</si>
  <si>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</si>
  <si>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</si>
  <si>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</si>
  <si>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</si>
  <si>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</si>
  <si>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</si>
  <si>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Defraudación de fluido eléctrico o análogas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</si>
  <si>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</si>
  <si>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</si>
  <si>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</si>
  <si>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</si>
  <si>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</si>
  <si>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</si>
  <si>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</si>
  <si>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</si>
  <si>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</si>
  <si>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</si>
  <si>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</si>
  <si>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</si>
  <si>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</si>
  <si>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</si>
  <si>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</si>
  <si>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</si>
  <si>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</si>
  <si>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</si>
  <si>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</si>
  <si>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</si>
  <si>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</si>
  <si>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</si>
  <si>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</si>
  <si>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</si>
  <si>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</si>
  <si>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</si>
  <si>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</si>
  <si>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</si>
  <si>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</si>
  <si>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</si>
  <si>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</si>
  <si>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</si>
  <si>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</si>
  <si>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</si>
  <si>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</si>
  <si>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</si>
  <si>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</si>
  <si>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</si>
  <si>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</si>
  <si>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</si>
  <si>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</si>
  <si>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</si>
  <si>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</si>
  <si>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</si>
  <si>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</si>
  <si>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</si>
  <si>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</si>
  <si>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</si>
  <si>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</si>
  <si>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</si>
  <si>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</si>
  <si>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</si>
  <si>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</si>
  <si>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</si>
  <si>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</si>
  <si>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</si>
  <si>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</si>
  <si>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</si>
  <si>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</si>
  <si>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</si>
  <si>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</si>
  <si>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</si>
  <si>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</si>
  <si>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</si>
  <si>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</si>
  <si>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</si>
  <si>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</si>
  <si>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</si>
  <si>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</si>
  <si>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</si>
  <si>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</si>
  <si>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</si>
  <si>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</si>
  <si>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</si>
  <si>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</si>
  <si>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</si>
  <si>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</si>
  <si>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</si>
  <si>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</si>
  <si>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</si>
  <si>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</si>
  <si>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</si>
  <si>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</si>
  <si>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</si>
  <si>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</si>
  <si>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</si>
  <si>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</si>
  <si>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</si>
  <si>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</si>
  <si>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</si>
  <si>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</si>
  <si>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</si>
  <si>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</si>
  <si>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</si>
  <si>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</si>
  <si>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</si>
  <si>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</si>
  <si>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</si>
  <si>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DISCAPACES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</si>
  <si>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</si>
  <si>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</si>
  <si>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</si>
  <si>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</si>
  <si>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</si>
  <si>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</si>
  <si>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</si>
  <si>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</si>
  <si>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</si>
  <si>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</si>
  <si>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</si>
  <si>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</si>
  <si>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</si>
  <si>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</si>
  <si>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</si>
  <si>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</si>
  <si>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</si>
  <si>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</si>
  <si>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</si>
  <si>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</si>
  <si>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</si>
  <si>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</si>
  <si>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</si>
  <si>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</si>
  <si>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</si>
  <si>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</si>
  <si>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</si>
  <si>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</si>
  <si>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</si>
  <si>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</si>
  <si>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</si>
  <si>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</si>
  <si>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</si>
  <si>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</si>
  <si>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</si>
  <si>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</si>
  <si>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</si>
  <si>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</si>
  <si>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</si>
  <si>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</si>
  <si>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</si>
  <si>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</si>
  <si>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</si>
  <si>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</si>
  <si>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</si>
  <si>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</si>
  <si>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</si>
  <si>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</si>
  <si>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</si>
  <si>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</si>
  <si>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</si>
  <si>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</si>
  <si>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</si>
  <si>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</si>
  <si>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</si>
  <si>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</si>
  <si>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</si>
  <si>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</si>
  <si>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</si>
  <si>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</si>
  <si>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</si>
  <si>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</si>
  <si>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</si>
  <si>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</si>
  <si>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</si>
  <si>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</si>
  <si>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</si>
  <si>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</si>
  <si>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</si>
  <si>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</si>
  <si>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</si>
  <si>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</si>
  <si>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</si>
  <si>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</si>
  <si>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</si>
  <si>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</si>
  <si>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</si>
  <si>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</si>
  <si>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</si>
  <si>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</si>
  <si>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</si>
  <si>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</si>
  <si>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</si>
  <si>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</si>
  <si>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</si>
  <si>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</si>
  <si>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</si>
  <si>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</si>
  <si>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</si>
  <si>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</si>
  <si>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</si>
  <si>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</si>
  <si>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</si>
  <si>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</si>
  <si>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</si>
  <si>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</si>
  <si>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</si>
  <si>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</si>
  <si>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</si>
  <si>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</si>
  <si>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</si>
  <si>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</si>
  <si>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</si>
  <si>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</si>
  <si>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</si>
  <si>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</si>
  <si>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</si>
  <si>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</si>
  <si>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</si>
  <si>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</si>
  <si>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</si>
  <si>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</si>
  <si>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</si>
  <si>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</si>
  <si>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</si>
  <si>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</si>
  <si>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</si>
  <si>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</si>
  <si>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</si>
  <si>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</si>
  <si>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</si>
  <si>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</si>
  <si>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</si>
  <si>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</si>
  <si>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</si>
  <si>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</si>
  <si>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</si>
  <si>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</si>
  <si>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</si>
  <si>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</si>
  <si>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</si>
  <si>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</si>
  <si>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</si>
  <si>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</si>
  <si>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</si>
  <si>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</si>
  <si>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</si>
  <si>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</si>
  <si>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</si>
  <si>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</si>
  <si>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</si>
  <si>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</si>
  <si>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</si>
  <si>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</si>
  <si>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</si>
  <si>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</si>
  <si>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</si>
  <si>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</si>
  <si>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</si>
  <si>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</si>
  <si>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</si>
  <si>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</si>
  <si>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</si>
  <si>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</si>
  <si>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</si>
  <si>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</si>
  <si>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</si>
  <si>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</si>
  <si>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</si>
  <si>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</si>
  <si>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</si>
  <si>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</si>
  <si>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</si>
  <si>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</si>
  <si>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</si>
  <si>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</si>
  <si>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</si>
  <si>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</si>
  <si>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</si>
  <si>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</si>
  <si>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</si>
  <si>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</si>
  <si>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</si>
  <si>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</si>
  <si>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</si>
  <si>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</si>
  <si>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</si>
  <si>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</si>
  <si>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</si>
  <si>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</si>
  <si>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</si>
  <si>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</si>
  <si>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</si>
  <si>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</si>
  <si>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</si>
  <si>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</si>
  <si>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</si>
  <si>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</si>
  <si>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</si>
  <si>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</si>
  <si>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</si>
  <si>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</si>
  <si>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</si>
  <si>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</si>
  <si>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</si>
  <si>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</si>
  <si>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</si>
  <si>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</si>
  <si>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</si>
  <si>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</si>
  <si>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</si>
  <si>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</si>
  <si>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</si>
  <si>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</si>
  <si>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</si>
  <si>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</si>
  <si>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</si>
  <si>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</si>
  <si>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</si>
  <si>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</si>
  <si>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</si>
  <si>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</si>
  <si>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</si>
  <si>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</si>
  <si>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</si>
  <si>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</si>
  <si>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</si>
  <si>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</si>
  <si>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</si>
  <si>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</si>
  <si>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</si>
  <si>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</si>
  <si>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</si>
  <si>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</si>
  <si>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</si>
  <si>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</si>
  <si>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</si>
  <si>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</si>
  <si>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</si>
  <si>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</si>
  <si>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</si>
  <si>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</si>
  <si>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</si>
  <si>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</si>
  <si>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</si>
  <si>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</si>
  <si>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</si>
  <si>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</si>
  <si>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</si>
  <si>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</si>
  <si>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</si>
  <si>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</si>
  <si>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</si>
  <si>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</si>
  <si>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</si>
  <si>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</si>
  <si>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</si>
  <si>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</si>
  <si>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</si>
  <si>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</si>
  <si>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</si>
  <si>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</si>
  <si>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</si>
  <si>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</si>
  <si>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</si>
  <si>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</si>
  <si>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</si>
  <si>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</si>
  <si>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</si>
  <si>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</si>
  <si>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</si>
  <si>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</si>
  <si>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</si>
  <si>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</si>
  <si>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</si>
  <si>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</si>
  <si>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</si>
  <si>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</si>
  <si>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</si>
  <si>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</si>
  <si>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</si>
  <si>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</si>
  <si>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</si>
  <si>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</si>
  <si>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</si>
  <si>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</si>
  <si>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</si>
  <si>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</si>
  <si>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</si>
  <si>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</si>
  <si>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</si>
  <si>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</si>
  <si>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</si>
  <si>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</si>
  <si>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</si>
  <si>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</si>
  <si>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</si>
  <si>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</si>
  <si>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</si>
  <si>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</si>
  <si>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</si>
  <si>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</si>
  <si>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</si>
  <si>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</si>
  <si>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</si>
  <si>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</si>
  <si>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</si>
  <si>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</si>
  <si>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</si>
  <si>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</si>
  <si>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</si>
  <si>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</si>
  <si>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</si>
  <si>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</si>
  <si>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</si>
  <si>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</si>
  <si>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</si>
  <si>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</si>
  <si>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</si>
  <si>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</si>
  <si>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</si>
  <si>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</si>
  <si>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</si>
  <si>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</si>
  <si>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</si>
  <si>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</si>
  <si>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</si>
  <si>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</si>
  <si>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</si>
  <si>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</si>
  <si>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</si>
  <si>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</si>
  <si>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</si>
  <si>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</si>
  <si>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</si>
  <si>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</si>
  <si>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</si>
  <si>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</si>
  <si>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</si>
  <si>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</si>
  <si>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</si>
  <si>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</si>
  <si>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</si>
  <si>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</si>
  <si>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</si>
  <si>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</si>
  <si>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</si>
  <si>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</si>
  <si>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</si>
  <si>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</si>
  <si>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</si>
  <si>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</si>
  <si>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</si>
  <si>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</si>
  <si>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</si>
  <si>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</si>
  <si>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</si>
  <si>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</si>
  <si>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</si>
  <si>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</si>
  <si>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</si>
  <si>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</si>
  <si>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</si>
  <si>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</si>
  <si>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</si>
  <si>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</si>
  <si>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</si>
  <si>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</si>
  <si>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</si>
  <si>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</si>
  <si>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</si>
  <si>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</si>
  <si>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</si>
  <si>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</si>
  <si>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</si>
  <si>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</si>
  <si>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</si>
  <si>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</si>
  <si>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</si>
  <si>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</si>
  <si>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</si>
  <si>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</si>
  <si>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</si>
  <si>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</si>
  <si>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</si>
  <si>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</si>
  <si>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</si>
  <si>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</si>
  <si>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</si>
  <si>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</si>
  <si>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</si>
  <si>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</si>
  <si>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</si>
  <si>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</si>
  <si>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</si>
  <si>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</si>
  <si>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</si>
  <si>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</si>
  <si>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</si>
  <si>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</si>
  <si>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</si>
  <si>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</si>
  <si>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</si>
  <si>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</si>
  <si>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</si>
  <si>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</si>
  <si>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</si>
  <si>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</si>
  <si>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</si>
  <si>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</si>
  <si>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</si>
  <si>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</si>
  <si>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</si>
  <si>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</si>
  <si>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</si>
  <si>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</si>
  <si>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</si>
  <si>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</si>
  <si>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</si>
  <si>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</si>
  <si>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</si>
  <si>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</si>
  <si>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</si>
  <si>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</si>
  <si>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</si>
  <si>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</si>
  <si>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</si>
  <si>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</si>
  <si>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</si>
  <si>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</si>
  <si>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</si>
  <si>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</si>
  <si>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</si>
  <si>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</si>
  <si>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</si>
  <si>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</si>
  <si>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</si>
  <si>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</si>
  <si>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</si>
  <si>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</si>
  <si>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</si>
  <si>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</si>
  <si>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</si>
  <si>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</si>
  <si>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</si>
  <si>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</si>
  <si>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</si>
  <si>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</si>
  <si>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</si>
  <si>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</si>
  <si>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</si>
  <si>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</si>
  <si>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</si>
  <si>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</si>
  <si>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</si>
  <si>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</si>
  <si>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</si>
  <si>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</si>
  <si>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</si>
  <si>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</si>
  <si>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</si>
  <si>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</si>
  <si>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</si>
  <si>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</si>
  <si>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</si>
  <si>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</si>
  <si>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</si>
  <si>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</si>
  <si>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</si>
  <si>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</si>
  <si>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</si>
  <si>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</si>
  <si>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</si>
  <si>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</si>
  <si>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</si>
  <si>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</si>
  <si>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</si>
  <si>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</si>
  <si>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</si>
  <si>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</si>
  <si>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</si>
  <si>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</si>
  <si>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</si>
  <si>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</si>
  <si>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</si>
  <si>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</si>
  <si>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</si>
  <si>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</si>
  <si>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</si>
  <si>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</si>
  <si>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</si>
  <si>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</si>
  <si>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</si>
  <si>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</si>
  <si>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</si>
  <si>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</si>
  <si>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</si>
  <si>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</si>
  <si>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</si>
  <si>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</si>
  <si>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</si>
  <si>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</si>
  <si>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</si>
  <si>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</si>
  <si>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</si>
  <si>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</si>
  <si>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</si>
  <si>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</si>
  <si>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</si>
  <si>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</si>
  <si>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</si>
  <si>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</si>
  <si>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</si>
  <si>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</si>
  <si>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</si>
  <si>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</si>
  <si>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</si>
  <si>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</si>
  <si>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</si>
  <si>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</si>
  <si>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</si>
  <si>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</si>
  <si>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</si>
  <si>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</si>
  <si>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</si>
  <si>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</si>
  <si>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</si>
  <si>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</si>
  <si>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</si>
  <si>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</si>
  <si>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</si>
  <si>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</si>
  <si>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</si>
  <si>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</si>
  <si>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</si>
  <si>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</si>
  <si>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CUESTIONES DE COMPETENCIA</t>
  </si>
  <si>
    <t>Derechos Fundamentales</t>
  </si>
  <si>
    <t>OTROS SEÑALAMIENTOS</t>
  </si>
  <si>
    <t>EJECUCIONES</t>
  </si>
  <si>
    <t>DEMANDAS DEL MINISTERIO FISCAL</t>
  </si>
  <si>
    <t>Aborto/Esterilización</t>
  </si>
  <si>
    <t>Curatela</t>
  </si>
  <si>
    <t>Ensayos clínicos</t>
  </si>
  <si>
    <t>Incapacitación</t>
  </si>
  <si>
    <t>Medidas cautelares previas</t>
  </si>
  <si>
    <t>Protección patrimonial ley 41/2003</t>
  </si>
  <si>
    <t>Rehabilitación de capacidad</t>
  </si>
  <si>
    <t>Tutela</t>
  </si>
  <si>
    <t>Deliberación beneficio inventario</t>
  </si>
  <si>
    <t>Testamento de palabra</t>
  </si>
  <si>
    <t>Aprobación acta notoriedad</t>
  </si>
  <si>
    <t>Deslinde</t>
  </si>
  <si>
    <t>Exequator</t>
  </si>
  <si>
    <t>MERCANTIL - DEMANDAS PRESENTADAS POR EL FISCAL</t>
  </si>
  <si>
    <t>Publicidad</t>
  </si>
  <si>
    <t>Condiciones generales de la contratación</t>
  </si>
  <si>
    <t>Competencia desleal</t>
  </si>
  <si>
    <t>Permisos de salida</t>
  </si>
  <si>
    <t>Sanciones disciplinarias</t>
  </si>
  <si>
    <t>Clasificación de grado</t>
  </si>
  <si>
    <t>Comunicaciones (Intervención/Restricción/Suspensión)</t>
  </si>
  <si>
    <t>Arrestos fin de semana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</si>
  <si>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</si>
  <si>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</si>
  <si>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</si>
  <si>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</si>
  <si>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</si>
  <si>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</si>
  <si>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Otras quejas/peticiones</t>
  </si>
  <si>
    <t>Visitas Centros Penitenciarios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</si>
  <si>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</si>
  <si>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</si>
  <si>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</si>
  <si>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</si>
  <si>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</si>
  <si>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</si>
  <si>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PROCEDIMIENTOS</t>
  </si>
  <si>
    <t>DICTÁMENES</t>
  </si>
  <si>
    <t>Discapaces</t>
  </si>
  <si>
    <t>Manipulación genética imprudente</t>
  </si>
  <si>
    <t>Acoso</t>
  </si>
  <si>
    <t>Violencia en el ámbito familiar. Acoso</t>
  </si>
  <si>
    <t>Coacciones Matrimonio Forzado</t>
  </si>
  <si>
    <t>Detención/Secuestro de Autoridad o Funcionario del Estado</t>
  </si>
  <si>
    <t>Producción, distribución o tenencia material pornográfico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</si>
  <si>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</si>
  <si>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</si>
  <si>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</si>
  <si>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</si>
  <si>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</si>
  <si>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Exhibición y provocación sexual sobre menores de 16 años</t>
  </si>
  <si>
    <t>Asistencia a espectaculos exhibicionistas o porno.</t>
  </si>
  <si>
    <t>Uso de prostitución de persona menor de edad o incapaz</t>
  </si>
  <si>
    <t>Hurto (Conductas varias)</t>
  </si>
  <si>
    <t>Estafa (Todos los supuestos)</t>
  </si>
  <si>
    <t>Apropiación indebida (Todos los supuestos)</t>
  </si>
  <si>
    <t>Ataques a sistemas de información / interceptación de datos elect.</t>
  </si>
  <si>
    <t>Frustración de la ejecución</t>
  </si>
  <si>
    <t>Insolvencia punible</t>
  </si>
  <si>
    <t>Contra la propiedad intelectual ordinario</t>
  </si>
  <si>
    <t>Contra la propiedad industrial patentes y mod. utilidad</t>
  </si>
  <si>
    <t>Corrupción en el sector privado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</si>
  <si>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</si>
  <si>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</si>
  <si>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</si>
  <si>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</si>
  <si>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</si>
  <si>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Incendios por imprudecia</t>
  </si>
  <si>
    <t>Dopaje deportivo</t>
  </si>
  <si>
    <t>Conducción a velocidad con exceso reglamentario</t>
  </si>
  <si>
    <t>Uso de documento falso (público o mercantil)</t>
  </si>
  <si>
    <t>Estafa o fraude prestación S.S. por autoridad o funcionario público</t>
  </si>
  <si>
    <t>Quebrantamiento condena o medida cautelar (Todos los supuestos)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</si>
  <si>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</si>
  <si>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</si>
  <si>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</si>
  <si>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</si>
  <si>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</si>
  <si>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</si>
  <si>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Financiación ilegal de partidos políticos</t>
  </si>
  <si>
    <t>Juicio delito leve</t>
  </si>
  <si>
    <t>Transformación en juicio delito leve</t>
  </si>
  <si>
    <t>JUICIOS DELITOS LEVES</t>
  </si>
  <si>
    <t>INCOACIONES</t>
  </si>
  <si>
    <t>CRIMINALIDAD INFORMÁTICA</t>
  </si>
  <si>
    <t>Amenazas/coacciones cometidos a través de las TICs (art 169 y ss y 172 y ss)</t>
  </si>
  <si>
    <t>Acoso cometido a través de las TICs (art 172 ter)</t>
  </si>
  <si>
    <t>Trato degradante cometido a través de las TICs (art 173)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</si>
  <si>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</si>
  <si>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</si>
  <si>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</si>
  <si>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Ataques a sistemas informáticos/interceptación transmisión datos (arts 197 bis y ter)</t>
  </si>
  <si>
    <t>Descubrimiento y revelación de secretos a través de las TICs (art 197)</t>
  </si>
  <si>
    <t>Calumnias/injurias contra funcionario o autoridad cometidas a través de TICs (art215)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</si>
  <si>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</si>
  <si>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</si>
  <si>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</si>
  <si>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</si>
  <si>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</si>
  <si>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Falsificación a través de las TICs</t>
  </si>
  <si>
    <t>Delitos de discriminación cometidos a través de las TICs (art 510)</t>
  </si>
  <si>
    <t>Delitos contra la libertad</t>
  </si>
  <si>
    <t>Delitos contra la integridad moral</t>
  </si>
  <si>
    <t>Delitos contra la libertad sexual</t>
  </si>
  <si>
    <t>Delitos contra la intimidad</t>
  </si>
  <si>
    <t>Delitos contra el honor</t>
  </si>
  <si>
    <t>Delitos contra el patrimonio</t>
  </si>
  <si>
    <t>Delitos de falsedad</t>
  </si>
  <si>
    <t>Delitos contra la Constitución</t>
  </si>
  <si>
    <t>EN JUICIOS DELITOS LEVES</t>
  </si>
  <si>
    <t>SENTENCIAS JUZGADOS DE INSTRUCCIÓN EN DELITOS LEVES</t>
  </si>
  <si>
    <t>Delitos leves</t>
  </si>
  <si>
    <t>DELITOS LEVES</t>
  </si>
  <si>
    <t>Maltrato habitual 173.2 C.P.</t>
  </si>
  <si>
    <t>Acoso familiar 172 Ter C.P.</t>
  </si>
  <si>
    <t>Amenazas 171 C.P.</t>
  </si>
  <si>
    <t>Coacciones 172 C.P.</t>
  </si>
  <si>
    <t>Total Delitos Leves</t>
  </si>
  <si>
    <t>Delito leve muerte laboral por imprudencia</t>
  </si>
  <si>
    <t>Delito leve lesiones laborales por imprudencia</t>
  </si>
  <si>
    <t>Procedimientos</t>
  </si>
  <si>
    <t>Dictámenes</t>
  </si>
  <si>
    <t>Señalamientos</t>
  </si>
  <si>
    <t>ANTE JUZGADOS DE INSTRUCCIÓN EN JUICIOS DE FALTAS CON INTERVENCIÓN DEL FISCAL</t>
  </si>
  <si>
    <t>ANTE JUZGADOS DE INSTRUCCIÓN EN JUICIOS DELITOS LEVES</t>
  </si>
  <si>
    <t>ANTE JUZGADOS DE LO PENAL EN PROCEDIMIENTOS ABREVIADOS Y DILIGENCIAS URGENTES</t>
  </si>
  <si>
    <t>Celebrados con intervención del M.F.</t>
  </si>
  <si>
    <t xml:space="preserve">  </t>
  </si>
  <si>
    <t>Juicios delitos leves</t>
  </si>
  <si>
    <t>Ávila</t>
  </si>
  <si>
    <t>ANTE LA AUDIENCIA PROVINCIAL EN PROCEDIMIENTOS ABREVIADOS, SUMARIOS Y JURADOS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</si>
</sst>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2"/>
      <color indexed="8"/>
      <name val="Calibri"/>
      <family val="0"/>
    </font>
    <font>
      <sz val="6.75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8"/>
      </bottom>
    </border>
    <border>
      <left style="double"/>
      <right style="double"/>
      <top style="double"/>
      <bottom style="double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double">
        <color indexed="8"/>
      </right>
      <top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2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3" fontId="9" fillId="36" borderId="17" xfId="0" applyNumberFormat="1" applyFont="1" applyFill="1" applyBorder="1" applyAlignment="1" applyProtection="1">
      <alignment/>
      <protection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3" fontId="9" fillId="36" borderId="18" xfId="0" applyNumberFormat="1" applyFont="1" applyFill="1" applyBorder="1" applyAlignment="1" applyProtection="1">
      <alignment/>
      <protection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3" fontId="9" fillId="36" borderId="19" xfId="0" applyNumberFormat="1" applyFont="1" applyFill="1" applyBorder="1" applyAlignment="1" applyProtection="1">
      <alignment/>
      <protection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 applyProtection="1">
      <alignment/>
      <protection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13" fillId="0" borderId="16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3" fontId="9" fillId="0" borderId="24" xfId="0" applyNumberFormat="1" applyFont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3" fontId="13" fillId="0" borderId="28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0" xfId="0" applyNumberFormat="1" applyFont="1" applyFill="1" applyBorder="1" applyAlignment="1" applyProtection="1">
      <alignment horizontal="center" vertical="center" wrapText="1"/>
      <protection/>
    </xf>
    <xf numFmtId="165" fontId="8" fillId="37" borderId="31" xfId="0" applyNumberFormat="1" applyFont="1" applyFill="1" applyBorder="1" applyAlignment="1" applyProtection="1">
      <alignment horizontal="center" vertical="center" wrapText="1"/>
      <protection/>
    </xf>
    <xf numFmtId="165" fontId="8" fillId="37" borderId="32" xfId="0" applyNumberFormat="1" applyFont="1" applyFill="1" applyBorder="1" applyAlignment="1" applyProtection="1">
      <alignment horizontal="center" vertical="center" wrapText="1"/>
      <protection/>
    </xf>
    <xf numFmtId="165" fontId="8" fillId="37" borderId="33" xfId="0" applyNumberFormat="1" applyFont="1" applyFill="1" applyBorder="1" applyAlignment="1" applyProtection="1">
      <alignment horizontal="center" vertical="center" wrapText="1"/>
      <protection/>
    </xf>
    <xf numFmtId="165" fontId="8" fillId="0" borderId="0" xfId="0" applyNumberFormat="1" applyFont="1" applyAlignment="1" applyProtection="1">
      <alignment/>
      <protection/>
    </xf>
    <xf numFmtId="165" fontId="8" fillId="34" borderId="34" xfId="0" applyNumberFormat="1" applyFont="1" applyFill="1" applyBorder="1" applyAlignment="1" applyProtection="1">
      <alignment/>
      <protection/>
    </xf>
    <xf numFmtId="165" fontId="13" fillId="34" borderId="35" xfId="0" applyNumberFormat="1" applyFont="1" applyFill="1" applyBorder="1" applyAlignment="1" applyProtection="1">
      <alignment/>
      <protection/>
    </xf>
    <xf numFmtId="164" fontId="13" fillId="34" borderId="35" xfId="0" applyNumberFormat="1" applyFont="1" applyFill="1" applyBorder="1" applyAlignment="1" applyProtection="1">
      <alignment/>
      <protection/>
    </xf>
    <xf numFmtId="165" fontId="13" fillId="34" borderId="36" xfId="0" applyNumberFormat="1" applyFont="1" applyFill="1" applyBorder="1" applyAlignment="1" applyProtection="1">
      <alignment/>
      <protection/>
    </xf>
    <xf numFmtId="165" fontId="0" fillId="0" borderId="37" xfId="0" applyNumberFormat="1" applyFont="1" applyFill="1" applyBorder="1" applyAlignment="1" applyProtection="1">
      <alignment/>
      <protection/>
    </xf>
    <xf numFmtId="165" fontId="9" fillId="0" borderId="38" xfId="0" applyNumberFormat="1" applyFont="1" applyBorder="1" applyAlignment="1" applyProtection="1">
      <alignment/>
      <protection locked="0"/>
    </xf>
    <xf numFmtId="165" fontId="17" fillId="0" borderId="38" xfId="0" applyNumberFormat="1" applyFont="1" applyBorder="1" applyAlignment="1" applyProtection="1">
      <alignment/>
      <protection/>
    </xf>
    <xf numFmtId="164" fontId="9" fillId="0" borderId="38" xfId="0" applyNumberFormat="1" applyFont="1" applyBorder="1" applyAlignment="1" applyProtection="1">
      <alignment/>
      <protection/>
    </xf>
    <xf numFmtId="165" fontId="9" fillId="0" borderId="39" xfId="0" applyNumberFormat="1" applyFont="1" applyBorder="1" applyAlignment="1" applyProtection="1">
      <alignment/>
      <protection locked="0"/>
    </xf>
    <xf numFmtId="165" fontId="9" fillId="0" borderId="38" xfId="0" applyNumberFormat="1" applyFont="1" applyBorder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8" fillId="34" borderId="37" xfId="0" applyNumberFormat="1" applyFont="1" applyFill="1" applyBorder="1" applyAlignment="1" applyProtection="1">
      <alignment/>
      <protection/>
    </xf>
    <xf numFmtId="165" fontId="13" fillId="34" borderId="38" xfId="0" applyNumberFormat="1" applyFont="1" applyFill="1" applyBorder="1" applyAlignment="1" applyProtection="1">
      <alignment/>
      <protection/>
    </xf>
    <xf numFmtId="164" fontId="13" fillId="34" borderId="38" xfId="0" applyNumberFormat="1" applyFont="1" applyFill="1" applyBorder="1" applyAlignment="1" applyProtection="1">
      <alignment/>
      <protection/>
    </xf>
    <xf numFmtId="165" fontId="13" fillId="34" borderId="39" xfId="0" applyNumberFormat="1" applyFont="1" applyFill="1" applyBorder="1" applyAlignment="1" applyProtection="1">
      <alignment/>
      <protection/>
    </xf>
    <xf numFmtId="164" fontId="9" fillId="0" borderId="38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9" fillId="0" borderId="35" xfId="0" applyNumberFormat="1" applyFont="1" applyBorder="1" applyAlignment="1" applyProtection="1">
      <alignment/>
      <protection locked="0"/>
    </xf>
    <xf numFmtId="165" fontId="9" fillId="0" borderId="35" xfId="0" applyNumberFormat="1" applyFont="1" applyBorder="1" applyAlignment="1" applyProtection="1">
      <alignment/>
      <protection/>
    </xf>
    <xf numFmtId="164" fontId="9" fillId="0" borderId="35" xfId="0" applyNumberFormat="1" applyFont="1" applyBorder="1" applyAlignment="1" applyProtection="1">
      <alignment/>
      <protection/>
    </xf>
    <xf numFmtId="165" fontId="8" fillId="34" borderId="40" xfId="0" applyNumberFormat="1" applyFont="1" applyFill="1" applyBorder="1" applyAlignment="1" applyProtection="1">
      <alignment/>
      <protection/>
    </xf>
    <xf numFmtId="165" fontId="8" fillId="34" borderId="42" xfId="0" applyNumberFormat="1" applyFont="1" applyFill="1" applyBorder="1" applyAlignment="1" applyProtection="1">
      <alignment horizontal="right"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8" fillId="34" borderId="38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38" xfId="0" applyNumberFormat="1" applyFont="1" applyFill="1" applyBorder="1" applyAlignment="1">
      <alignment horizontal="center" vertical="center"/>
    </xf>
    <xf numFmtId="1" fontId="18" fillId="39" borderId="38" xfId="0" applyNumberFormat="1" applyFont="1" applyFill="1" applyBorder="1" applyAlignment="1">
      <alignment horizontal="center" vertical="center"/>
    </xf>
    <xf numFmtId="1" fontId="18" fillId="40" borderId="38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44" xfId="0" applyNumberFormat="1" applyFont="1" applyFill="1" applyBorder="1" applyAlignment="1">
      <alignment horizontal="center" vertical="center" wrapText="1"/>
    </xf>
    <xf numFmtId="165" fontId="0" fillId="0" borderId="38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38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45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48" xfId="0" applyFont="1" applyFill="1" applyBorder="1" applyAlignment="1" applyProtection="1">
      <alignment horizontal="center" wrapText="1"/>
      <protection/>
    </xf>
    <xf numFmtId="3" fontId="9" fillId="36" borderId="47" xfId="0" applyNumberFormat="1" applyFont="1" applyFill="1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10" fillId="34" borderId="50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39" xfId="0" applyFont="1" applyFill="1" applyBorder="1" applyAlignment="1" applyProtection="1">
      <alignment horizontal="left" wrapText="1"/>
      <protection/>
    </xf>
    <xf numFmtId="3" fontId="9" fillId="0" borderId="51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45" xfId="0" applyBorder="1" applyAlignment="1" applyProtection="1">
      <alignment wrapText="1"/>
      <protection/>
    </xf>
    <xf numFmtId="0" fontId="19" fillId="35" borderId="52" xfId="0" applyFont="1" applyFill="1" applyBorder="1" applyAlignment="1" applyProtection="1">
      <alignment horizontal="center" wrapText="1"/>
      <protection/>
    </xf>
    <xf numFmtId="0" fontId="0" fillId="0" borderId="47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3" xfId="0" applyFont="1" applyFill="1" applyBorder="1" applyAlignment="1" applyProtection="1">
      <alignment horizontal="center" wrapText="1"/>
      <protection/>
    </xf>
    <xf numFmtId="3" fontId="9" fillId="0" borderId="49" xfId="0" applyNumberFormat="1" applyFont="1" applyBorder="1" applyAlignment="1" applyProtection="1">
      <alignment wrapText="1"/>
      <protection locked="0"/>
    </xf>
    <xf numFmtId="0" fontId="0" fillId="0" borderId="49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29" xfId="0" applyFont="1" applyBorder="1" applyAlignment="1">
      <alignment horizontal="justify"/>
    </xf>
    <xf numFmtId="0" fontId="0" fillId="0" borderId="29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3" xfId="0" applyNumberFormat="1" applyFont="1" applyBorder="1" applyAlignment="1" applyProtection="1">
      <alignment wrapText="1"/>
      <protection locked="0"/>
    </xf>
    <xf numFmtId="3" fontId="9" fillId="0" borderId="54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2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56" xfId="0" applyNumberFormat="1" applyFont="1" applyFill="1" applyBorder="1" applyAlignment="1" applyProtection="1">
      <alignment/>
      <protection/>
    </xf>
    <xf numFmtId="1" fontId="13" fillId="34" borderId="57" xfId="0" applyNumberFormat="1" applyFont="1" applyFill="1" applyBorder="1" applyAlignment="1" applyProtection="1">
      <alignment/>
      <protection/>
    </xf>
    <xf numFmtId="1" fontId="11" fillId="34" borderId="58" xfId="0" applyNumberFormat="1" applyFont="1" applyFill="1" applyBorder="1" applyAlignment="1" applyProtection="1">
      <alignment horizontal="left" wrapText="1"/>
      <protection/>
    </xf>
    <xf numFmtId="1" fontId="11" fillId="34" borderId="59" xfId="0" applyNumberFormat="1" applyFont="1" applyFill="1" applyBorder="1" applyAlignment="1" applyProtection="1">
      <alignment horizontal="left" wrapText="1"/>
      <protection/>
    </xf>
    <xf numFmtId="1" fontId="11" fillId="34" borderId="60" xfId="0" applyNumberFormat="1" applyFont="1" applyFill="1" applyBorder="1" applyAlignment="1" applyProtection="1">
      <alignment horizontal="left" wrapText="1"/>
      <protection/>
    </xf>
    <xf numFmtId="3" fontId="9" fillId="0" borderId="39" xfId="0" applyNumberFormat="1" applyFont="1" applyBorder="1" applyAlignment="1" applyProtection="1">
      <alignment wrapText="1"/>
      <protection locked="0"/>
    </xf>
    <xf numFmtId="1" fontId="9" fillId="0" borderId="49" xfId="0" applyNumberFormat="1" applyFont="1" applyBorder="1" applyAlignment="1" applyProtection="1">
      <alignment wrapText="1"/>
      <protection/>
    </xf>
    <xf numFmtId="3" fontId="9" fillId="0" borderId="61" xfId="0" applyNumberFormat="1" applyFont="1" applyBorder="1" applyAlignment="1" applyProtection="1">
      <alignment wrapText="1"/>
      <protection locked="0"/>
    </xf>
    <xf numFmtId="3" fontId="13" fillId="34" borderId="48" xfId="0" applyNumberFormat="1" applyFont="1" applyFill="1" applyBorder="1" applyAlignment="1" applyProtection="1">
      <alignment/>
      <protection/>
    </xf>
    <xf numFmtId="1" fontId="13" fillId="0" borderId="49" xfId="0" applyNumberFormat="1" applyFont="1" applyFill="1" applyBorder="1" applyAlignment="1" applyProtection="1">
      <alignment/>
      <protection/>
    </xf>
    <xf numFmtId="3" fontId="13" fillId="34" borderId="62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3" xfId="0" applyNumberFormat="1" applyFont="1" applyFill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4" xfId="0" applyNumberFormat="1" applyFont="1" applyFill="1" applyBorder="1" applyAlignment="1" applyProtection="1">
      <alignment horizontal="left" wrapText="1"/>
      <protection hidden="1"/>
    </xf>
    <xf numFmtId="165" fontId="0" fillId="0" borderId="38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5" xfId="0" applyNumberFormat="1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4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2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6" xfId="0" applyNumberFormat="1" applyFont="1" applyBorder="1" applyAlignment="1" applyProtection="1">
      <alignment wrapText="1"/>
      <protection locked="0"/>
    </xf>
    <xf numFmtId="3" fontId="9" fillId="0" borderId="48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1" fontId="24" fillId="0" borderId="47" xfId="0" applyNumberFormat="1" applyFont="1" applyFill="1" applyBorder="1" applyAlignment="1" applyProtection="1">
      <alignment/>
      <protection/>
    </xf>
    <xf numFmtId="3" fontId="13" fillId="34" borderId="57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58" xfId="0" applyFont="1" applyBorder="1" applyAlignment="1" applyProtection="1">
      <alignment wrapText="1"/>
      <protection/>
    </xf>
    <xf numFmtId="0" fontId="11" fillId="0" borderId="60" xfId="0" applyFont="1" applyBorder="1" applyAlignment="1" applyProtection="1">
      <alignment wrapText="1"/>
      <protection/>
    </xf>
    <xf numFmtId="165" fontId="9" fillId="0" borderId="39" xfId="0" applyNumberFormat="1" applyFont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/>
    </xf>
    <xf numFmtId="165" fontId="9" fillId="0" borderId="61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67" xfId="0" applyFont="1" applyFill="1" applyBorder="1" applyAlignment="1" applyProtection="1">
      <alignment horizontal="center" vertical="center" wrapText="1"/>
      <protection/>
    </xf>
    <xf numFmtId="0" fontId="11" fillId="34" borderId="68" xfId="0" applyFont="1" applyFill="1" applyBorder="1" applyAlignment="1" applyProtection="1">
      <alignment horizontal="center" vertical="center" wrapText="1"/>
      <protection/>
    </xf>
    <xf numFmtId="0" fontId="11" fillId="34" borderId="48" xfId="0" applyFont="1" applyFill="1" applyBorder="1" applyAlignment="1" applyProtection="1">
      <alignment horizontal="center" vertical="center" wrapText="1"/>
      <protection/>
    </xf>
    <xf numFmtId="0" fontId="17" fillId="0" borderId="69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54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9" fillId="0" borderId="39" xfId="0" applyFont="1" applyBorder="1" applyAlignment="1" applyProtection="1">
      <alignment horizontal="center" wrapText="1"/>
      <protection locked="0"/>
    </xf>
    <xf numFmtId="0" fontId="9" fillId="0" borderId="55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3" fontId="13" fillId="34" borderId="56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51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54" xfId="0" applyNumberFormat="1" applyFont="1" applyBorder="1" applyAlignment="1">
      <alignment horizontal="center" vertical="center" wrapText="1"/>
    </xf>
    <xf numFmtId="3" fontId="28" fillId="0" borderId="38" xfId="0" applyNumberFormat="1" applyFont="1" applyBorder="1" applyAlignment="1">
      <alignment horizontal="center" vertical="center" wrapText="1"/>
    </xf>
    <xf numFmtId="3" fontId="28" fillId="0" borderId="64" xfId="0" applyNumberFormat="1" applyFont="1" applyBorder="1" applyAlignment="1">
      <alignment horizontal="center" vertical="center" wrapText="1"/>
    </xf>
    <xf numFmtId="3" fontId="28" fillId="0" borderId="70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46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54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69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3" fontId="28" fillId="0" borderId="71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38" xfId="0" applyNumberFormat="1" applyFont="1" applyBorder="1" applyAlignment="1">
      <alignment horizontal="center" vertical="center"/>
    </xf>
    <xf numFmtId="3" fontId="30" fillId="0" borderId="66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4" xfId="0" applyNumberFormat="1" applyFont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64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2" xfId="0" applyFont="1" applyFill="1" applyBorder="1" applyAlignment="1" applyProtection="1">
      <alignment horizontal="right"/>
      <protection/>
    </xf>
    <xf numFmtId="166" fontId="18" fillId="34" borderId="73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3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0" fillId="34" borderId="38" xfId="0" applyFont="1" applyFill="1" applyBorder="1" applyAlignment="1" applyProtection="1">
      <alignment horizontal="left" wrapText="1"/>
      <protection/>
    </xf>
    <xf numFmtId="3" fontId="22" fillId="0" borderId="38" xfId="0" applyNumberFormat="1" applyFont="1" applyBorder="1" applyAlignment="1" applyProtection="1">
      <alignment wrapText="1"/>
      <protection hidden="1"/>
    </xf>
    <xf numFmtId="1" fontId="22" fillId="0" borderId="38" xfId="0" applyNumberFormat="1" applyFont="1" applyBorder="1" applyAlignment="1" applyProtection="1">
      <alignment wrapText="1"/>
      <protection hidden="1"/>
    </xf>
    <xf numFmtId="3" fontId="28" fillId="0" borderId="6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4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4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54" xfId="0" applyFont="1" applyFill="1" applyBorder="1" applyAlignment="1" applyProtection="1">
      <alignment horizontal="left" wrapText="1"/>
      <protection hidden="1"/>
    </xf>
    <xf numFmtId="0" fontId="22" fillId="0" borderId="66" xfId="0" applyFont="1" applyBorder="1" applyAlignment="1" applyProtection="1">
      <alignment wrapText="1"/>
      <protection hidden="1"/>
    </xf>
    <xf numFmtId="1" fontId="22" fillId="0" borderId="64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4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4" xfId="0" applyFont="1" applyBorder="1" applyAlignment="1" applyProtection="1">
      <alignment wrapText="1"/>
      <protection hidden="1"/>
    </xf>
    <xf numFmtId="3" fontId="10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2" xfId="0" applyFont="1" applyFill="1" applyBorder="1" applyAlignment="1" applyProtection="1">
      <alignment horizontal="right"/>
      <protection hidden="1"/>
    </xf>
    <xf numFmtId="166" fontId="18" fillId="34" borderId="73" xfId="0" applyNumberFormat="1" applyFont="1" applyFill="1" applyBorder="1" applyAlignment="1" applyProtection="1">
      <alignment horizontal="right"/>
      <protection hidden="1" locked="0"/>
    </xf>
    <xf numFmtId="3" fontId="22" fillId="0" borderId="66" xfId="0" applyNumberFormat="1" applyFont="1" applyBorder="1" applyAlignment="1" applyProtection="1">
      <alignment wrapText="1"/>
      <protection hidden="1"/>
    </xf>
    <xf numFmtId="0" fontId="10" fillId="0" borderId="65" xfId="0" applyFont="1" applyFill="1" applyBorder="1" applyAlignment="1" applyProtection="1">
      <alignment horizontal="left" wrapText="1"/>
      <protection hidden="1"/>
    </xf>
    <xf numFmtId="1" fontId="22" fillId="0" borderId="65" xfId="0" applyNumberFormat="1" applyFont="1" applyBorder="1" applyAlignment="1" applyProtection="1">
      <alignment wrapText="1"/>
      <protection hidden="1"/>
    </xf>
    <xf numFmtId="3" fontId="22" fillId="0" borderId="74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37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4" fontId="9" fillId="0" borderId="28" xfId="0" applyNumberFormat="1" applyFont="1" applyBorder="1" applyAlignment="1" applyProtection="1">
      <alignment/>
      <protection/>
    </xf>
    <xf numFmtId="0" fontId="10" fillId="34" borderId="51" xfId="0" applyFont="1" applyFill="1" applyBorder="1" applyAlignment="1" applyProtection="1">
      <alignment horizontal="left" vertical="center"/>
      <protection/>
    </xf>
    <xf numFmtId="3" fontId="9" fillId="0" borderId="75" xfId="0" applyNumberFormat="1" applyFont="1" applyFill="1" applyBorder="1" applyAlignment="1" applyProtection="1">
      <alignment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 locked="0"/>
    </xf>
    <xf numFmtId="0" fontId="10" fillId="41" borderId="25" xfId="0" applyFont="1" applyFill="1" applyBorder="1" applyAlignment="1" applyProtection="1">
      <alignment horizontal="left"/>
      <protection/>
    </xf>
    <xf numFmtId="0" fontId="10" fillId="41" borderId="23" xfId="0" applyFont="1" applyFill="1" applyBorder="1" applyAlignment="1" applyProtection="1">
      <alignment horizontal="left"/>
      <protection/>
    </xf>
    <xf numFmtId="3" fontId="9" fillId="0" borderId="16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36" borderId="15" xfId="0" applyNumberFormat="1" applyFont="1" applyFill="1" applyBorder="1" applyAlignment="1" applyProtection="1">
      <alignment/>
      <protection locked="0"/>
    </xf>
    <xf numFmtId="3" fontId="9" fillId="36" borderId="15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left" wrapText="1"/>
      <protection/>
    </xf>
    <xf numFmtId="0" fontId="17" fillId="0" borderId="76" xfId="0" applyFont="1" applyBorder="1" applyAlignment="1" applyProtection="1">
      <alignment horizontal="center" wrapText="1"/>
      <protection locked="0"/>
    </xf>
    <xf numFmtId="0" fontId="9" fillId="0" borderId="77" xfId="0" applyFont="1" applyBorder="1" applyAlignment="1" applyProtection="1">
      <alignment horizontal="center" wrapText="1"/>
      <protection locked="0"/>
    </xf>
    <xf numFmtId="0" fontId="9" fillId="0" borderId="78" xfId="0" applyFont="1" applyBorder="1" applyAlignment="1" applyProtection="1">
      <alignment horizontal="center" wrapText="1"/>
      <protection locked="0"/>
    </xf>
    <xf numFmtId="1" fontId="11" fillId="34" borderId="79" xfId="0" applyNumberFormat="1" applyFont="1" applyFill="1" applyBorder="1" applyAlignment="1" applyProtection="1">
      <alignment horizontal="left" wrapText="1"/>
      <protection/>
    </xf>
    <xf numFmtId="1" fontId="13" fillId="34" borderId="45" xfId="0" applyNumberFormat="1" applyFont="1" applyFill="1" applyBorder="1" applyAlignment="1" applyProtection="1">
      <alignment/>
      <protection/>
    </xf>
    <xf numFmtId="1" fontId="13" fillId="34" borderId="28" xfId="0" applyNumberFormat="1" applyFont="1" applyFill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wrapText="1"/>
      <protection/>
    </xf>
    <xf numFmtId="3" fontId="13" fillId="0" borderId="20" xfId="0" applyNumberFormat="1" applyFont="1" applyBorder="1" applyAlignment="1" applyProtection="1">
      <alignment/>
      <protection locked="0"/>
    </xf>
    <xf numFmtId="3" fontId="9" fillId="0" borderId="19" xfId="0" applyNumberFormat="1" applyFont="1" applyFill="1" applyBorder="1" applyAlignment="1" applyProtection="1">
      <alignment/>
      <protection/>
    </xf>
    <xf numFmtId="3" fontId="9" fillId="0" borderId="80" xfId="0" applyNumberFormat="1" applyFont="1" applyFill="1" applyBorder="1" applyAlignment="1" applyProtection="1">
      <alignment/>
      <protection/>
    </xf>
    <xf numFmtId="3" fontId="9" fillId="0" borderId="81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" fontId="10" fillId="34" borderId="16" xfId="0" applyNumberFormat="1" applyFont="1" applyFill="1" applyBorder="1" applyAlignment="1" applyProtection="1">
      <alignment horizontal="left" wrapText="1"/>
      <protection/>
    </xf>
    <xf numFmtId="3" fontId="9" fillId="0" borderId="34" xfId="0" applyNumberFormat="1" applyFont="1" applyBorder="1" applyAlignment="1" applyProtection="1">
      <alignment wrapText="1"/>
      <protection locked="0"/>
    </xf>
    <xf numFmtId="1" fontId="13" fillId="34" borderId="62" xfId="0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13" fillId="42" borderId="58" xfId="0" applyNumberFormat="1" applyFont="1" applyFill="1" applyBorder="1" applyAlignment="1" applyProtection="1">
      <alignment/>
      <protection/>
    </xf>
    <xf numFmtId="3" fontId="13" fillId="42" borderId="68" xfId="0" applyNumberFormat="1" applyFont="1" applyFill="1" applyBorder="1" applyAlignment="1" applyProtection="1">
      <alignment/>
      <protection/>
    </xf>
    <xf numFmtId="3" fontId="13" fillId="42" borderId="48" xfId="0" applyNumberFormat="1" applyFont="1" applyFill="1" applyBorder="1" applyAlignment="1" applyProtection="1">
      <alignment/>
      <protection/>
    </xf>
    <xf numFmtId="3" fontId="13" fillId="42" borderId="20" xfId="0" applyNumberFormat="1" applyFont="1" applyFill="1" applyBorder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2" fillId="0" borderId="0" xfId="45" applyNumberFormat="1" applyFill="1" applyBorder="1" applyAlignment="1" applyProtection="1">
      <alignment/>
      <protection/>
    </xf>
    <xf numFmtId="0" fontId="2" fillId="0" borderId="0" xfId="45" applyAlignment="1">
      <alignment/>
    </xf>
    <xf numFmtId="1" fontId="11" fillId="0" borderId="20" xfId="0" applyNumberFormat="1" applyFont="1" applyFill="1" applyBorder="1" applyAlignment="1" applyProtection="1">
      <alignment horizontal="left" wrapText="1"/>
      <protection/>
    </xf>
    <xf numFmtId="3" fontId="9" fillId="0" borderId="26" xfId="0" applyNumberFormat="1" applyFont="1" applyFill="1" applyBorder="1" applyAlignment="1" applyProtection="1">
      <alignment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10" fillId="34" borderId="82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0" fontId="10" fillId="43" borderId="83" xfId="0" applyFont="1" applyFill="1" applyBorder="1" applyAlignment="1" applyProtection="1">
      <alignment horizontal="left"/>
      <protection/>
    </xf>
    <xf numFmtId="0" fontId="10" fillId="43" borderId="25" xfId="0" applyFont="1" applyFill="1" applyBorder="1" applyAlignment="1" applyProtection="1">
      <alignment horizontal="left"/>
      <protection/>
    </xf>
    <xf numFmtId="0" fontId="10" fillId="44" borderId="80" xfId="0" applyFont="1" applyFill="1" applyBorder="1" applyAlignment="1" applyProtection="1">
      <alignment horizontal="left"/>
      <protection/>
    </xf>
    <xf numFmtId="0" fontId="10" fillId="44" borderId="29" xfId="0" applyFont="1" applyFill="1" applyBorder="1" applyAlignment="1" applyProtection="1">
      <alignment horizontal="left"/>
      <protection/>
    </xf>
    <xf numFmtId="0" fontId="10" fillId="44" borderId="84" xfId="0" applyFont="1" applyFill="1" applyBorder="1" applyAlignment="1" applyProtection="1">
      <alignment horizontal="left"/>
      <protection/>
    </xf>
    <xf numFmtId="0" fontId="11" fillId="34" borderId="85" xfId="0" applyFont="1" applyFill="1" applyBorder="1" applyAlignment="1" applyProtection="1">
      <alignment horizontal="right"/>
      <protection/>
    </xf>
    <xf numFmtId="0" fontId="11" fillId="34" borderId="24" xfId="0" applyFont="1" applyFill="1" applyBorder="1" applyAlignment="1" applyProtection="1">
      <alignment horizontal="right"/>
      <protection/>
    </xf>
    <xf numFmtId="0" fontId="10" fillId="34" borderId="85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10" fillId="44" borderId="58" xfId="0" applyFont="1" applyFill="1" applyBorder="1" applyAlignment="1" applyProtection="1">
      <alignment horizontal="left"/>
      <protection/>
    </xf>
    <xf numFmtId="0" fontId="10" fillId="44" borderId="60" xfId="0" applyFont="1" applyFill="1" applyBorder="1" applyAlignment="1" applyProtection="1">
      <alignment horizontal="left"/>
      <protection/>
    </xf>
    <xf numFmtId="0" fontId="10" fillId="44" borderId="83" xfId="0" applyFont="1" applyFill="1" applyBorder="1" applyAlignment="1" applyProtection="1">
      <alignment horizontal="left" vertical="center"/>
      <protection/>
    </xf>
    <xf numFmtId="0" fontId="10" fillId="44" borderId="25" xfId="0" applyFont="1" applyFill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center"/>
      <protection/>
    </xf>
    <xf numFmtId="0" fontId="10" fillId="41" borderId="17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1" fillId="34" borderId="80" xfId="0" applyFont="1" applyFill="1" applyBorder="1" applyAlignment="1" applyProtection="1">
      <alignment horizontal="center" vertical="top"/>
      <protection/>
    </xf>
    <xf numFmtId="0" fontId="11" fillId="34" borderId="84" xfId="0" applyFont="1" applyFill="1" applyBorder="1" applyAlignment="1" applyProtection="1">
      <alignment horizontal="center" vertical="top"/>
      <protection/>
    </xf>
    <xf numFmtId="0" fontId="11" fillId="34" borderId="79" xfId="0" applyFont="1" applyFill="1" applyBorder="1" applyAlignment="1" applyProtection="1">
      <alignment horizontal="center" vertical="top"/>
      <protection/>
    </xf>
    <xf numFmtId="0" fontId="11" fillId="34" borderId="28" xfId="0" applyFont="1" applyFill="1" applyBorder="1" applyAlignment="1" applyProtection="1">
      <alignment horizontal="center" vertical="top"/>
      <protection/>
    </xf>
    <xf numFmtId="0" fontId="10" fillId="37" borderId="58" xfId="0" applyFont="1" applyFill="1" applyBorder="1" applyAlignment="1" applyProtection="1">
      <alignment horizontal="left" vertical="center"/>
      <protection/>
    </xf>
    <xf numFmtId="0" fontId="10" fillId="37" borderId="60" xfId="0" applyFont="1" applyFill="1" applyBorder="1" applyAlignment="1" applyProtection="1">
      <alignment horizontal="left" vertical="center"/>
      <protection/>
    </xf>
    <xf numFmtId="0" fontId="10" fillId="45" borderId="58" xfId="0" applyFont="1" applyFill="1" applyBorder="1" applyAlignment="1" applyProtection="1">
      <alignment horizontal="left" wrapText="1"/>
      <protection/>
    </xf>
    <xf numFmtId="0" fontId="10" fillId="45" borderId="60" xfId="0" applyFont="1" applyFill="1" applyBorder="1" applyAlignment="1" applyProtection="1">
      <alignment horizontal="left" wrapText="1"/>
      <protection/>
    </xf>
    <xf numFmtId="0" fontId="10" fillId="44" borderId="20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0" fontId="10" fillId="44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44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46" borderId="58" xfId="0" applyFont="1" applyFill="1" applyBorder="1" applyAlignment="1" applyProtection="1">
      <alignment horizontal="left" vertical="center"/>
      <protection/>
    </xf>
    <xf numFmtId="0" fontId="10" fillId="46" borderId="60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 vertical="top"/>
      <protection/>
    </xf>
    <xf numFmtId="0" fontId="11" fillId="0" borderId="60" xfId="0" applyFont="1" applyBorder="1" applyAlignment="1" applyProtection="1">
      <alignment horizontal="center" vertical="top"/>
      <protection/>
    </xf>
    <xf numFmtId="0" fontId="10" fillId="45" borderId="62" xfId="0" applyFont="1" applyFill="1" applyBorder="1" applyAlignment="1" applyProtection="1">
      <alignment horizontal="left" vertical="center"/>
      <protection/>
    </xf>
    <xf numFmtId="0" fontId="10" fillId="44" borderId="20" xfId="0" applyFont="1" applyFill="1" applyBorder="1" applyAlignment="1" applyProtection="1">
      <alignment horizontal="left" vertical="center"/>
      <protection/>
    </xf>
    <xf numFmtId="0" fontId="11" fillId="34" borderId="58" xfId="0" applyFont="1" applyFill="1" applyBorder="1" applyAlignment="1" applyProtection="1">
      <alignment horizontal="left"/>
      <protection/>
    </xf>
    <xf numFmtId="0" fontId="11" fillId="34" borderId="60" xfId="0" applyFont="1" applyFill="1" applyBorder="1" applyAlignment="1" applyProtection="1">
      <alignment horizontal="left"/>
      <protection/>
    </xf>
    <xf numFmtId="0" fontId="10" fillId="34" borderId="82" xfId="0" applyFont="1" applyFill="1" applyBorder="1" applyAlignment="1" applyProtection="1">
      <alignment horizontal="left" wrapText="1"/>
      <protection/>
    </xf>
    <xf numFmtId="0" fontId="10" fillId="34" borderId="23" xfId="0" applyFont="1" applyFill="1" applyBorder="1" applyAlignment="1" applyProtection="1">
      <alignment horizontal="left" wrapText="1"/>
      <protection/>
    </xf>
    <xf numFmtId="0" fontId="11" fillId="36" borderId="58" xfId="0" applyFont="1" applyFill="1" applyBorder="1" applyAlignment="1" applyProtection="1">
      <alignment horizontal="center"/>
      <protection/>
    </xf>
    <xf numFmtId="0" fontId="11" fillId="36" borderId="60" xfId="0" applyFont="1" applyFill="1" applyBorder="1" applyAlignment="1" applyProtection="1">
      <alignment horizontal="center"/>
      <protection/>
    </xf>
    <xf numFmtId="0" fontId="10" fillId="34" borderId="83" xfId="0" applyFont="1" applyFill="1" applyBorder="1" applyAlignment="1" applyProtection="1">
      <alignment horizontal="left"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43" borderId="82" xfId="0" applyFont="1" applyFill="1" applyBorder="1" applyAlignment="1" applyProtection="1">
      <alignment horizontal="left"/>
      <protection/>
    </xf>
    <xf numFmtId="0" fontId="10" fillId="43" borderId="23" xfId="0" applyFont="1" applyFill="1" applyBorder="1" applyAlignment="1" applyProtection="1">
      <alignment horizontal="left"/>
      <protection/>
    </xf>
    <xf numFmtId="0" fontId="10" fillId="44" borderId="82" xfId="0" applyFont="1" applyFill="1" applyBorder="1" applyAlignment="1" applyProtection="1">
      <alignment horizontal="left" vertical="center"/>
      <protection/>
    </xf>
    <xf numFmtId="0" fontId="10" fillId="44" borderId="23" xfId="0" applyFont="1" applyFill="1" applyBorder="1" applyAlignment="1" applyProtection="1">
      <alignment horizontal="left" vertical="center"/>
      <protection/>
    </xf>
    <xf numFmtId="0" fontId="10" fillId="45" borderId="83" xfId="0" applyFont="1" applyFill="1" applyBorder="1" applyAlignment="1" applyProtection="1">
      <alignment horizontal="left" wrapText="1"/>
      <protection/>
    </xf>
    <xf numFmtId="0" fontId="10" fillId="45" borderId="86" xfId="0" applyFont="1" applyFill="1" applyBorder="1" applyAlignment="1" applyProtection="1">
      <alignment horizontal="left" wrapText="1"/>
      <protection/>
    </xf>
    <xf numFmtId="0" fontId="10" fillId="45" borderId="25" xfId="0" applyFont="1" applyFill="1" applyBorder="1" applyAlignment="1" applyProtection="1">
      <alignment horizontal="left" wrapText="1"/>
      <protection/>
    </xf>
    <xf numFmtId="0" fontId="10" fillId="44" borderId="58" xfId="0" applyFont="1" applyFill="1" applyBorder="1" applyAlignment="1" applyProtection="1">
      <alignment horizontal="center"/>
      <protection/>
    </xf>
    <xf numFmtId="0" fontId="10" fillId="44" borderId="60" xfId="0" applyFont="1" applyFill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 wrapText="1"/>
      <protection/>
    </xf>
    <xf numFmtId="0" fontId="11" fillId="0" borderId="60" xfId="0" applyFont="1" applyBorder="1" applyAlignment="1" applyProtection="1">
      <alignment horizontal="center" wrapText="1"/>
      <protection/>
    </xf>
    <xf numFmtId="0" fontId="10" fillId="34" borderId="82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0" fontId="10" fillId="34" borderId="85" xfId="0" applyFont="1" applyFill="1" applyBorder="1" applyAlignment="1" applyProtection="1">
      <alignment horizontal="left"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10" fillId="43" borderId="85" xfId="0" applyFont="1" applyFill="1" applyBorder="1" applyAlignment="1" applyProtection="1">
      <alignment horizontal="left"/>
      <protection/>
    </xf>
    <xf numFmtId="0" fontId="10" fillId="43" borderId="24" xfId="0" applyFont="1" applyFill="1" applyBorder="1" applyAlignment="1" applyProtection="1">
      <alignment horizontal="left"/>
      <protection/>
    </xf>
    <xf numFmtId="0" fontId="10" fillId="44" borderId="83" xfId="0" applyFont="1" applyFill="1" applyBorder="1" applyAlignment="1" applyProtection="1">
      <alignment horizontal="left"/>
      <protection/>
    </xf>
    <xf numFmtId="0" fontId="10" fillId="44" borderId="86" xfId="0" applyFont="1" applyFill="1" applyBorder="1" applyAlignment="1" applyProtection="1">
      <alignment horizontal="left"/>
      <protection/>
    </xf>
    <xf numFmtId="0" fontId="10" fillId="44" borderId="25" xfId="0" applyFont="1" applyFill="1" applyBorder="1" applyAlignment="1" applyProtection="1">
      <alignment horizontal="left"/>
      <protection/>
    </xf>
    <xf numFmtId="0" fontId="10" fillId="37" borderId="21" xfId="0" applyFont="1" applyFill="1" applyBorder="1" applyAlignment="1" applyProtection="1">
      <alignment vertical="top" wrapText="1"/>
      <protection/>
    </xf>
    <xf numFmtId="0" fontId="0" fillId="0" borderId="27" xfId="0" applyBorder="1" applyAlignment="1">
      <alignment vertical="top" wrapText="1"/>
    </xf>
    <xf numFmtId="0" fontId="10" fillId="44" borderId="85" xfId="0" applyFont="1" applyFill="1" applyBorder="1" applyAlignment="1" applyProtection="1">
      <alignment horizontal="left" vertical="center"/>
      <protection/>
    </xf>
    <xf numFmtId="0" fontId="10" fillId="44" borderId="24" xfId="0" applyFont="1" applyFill="1" applyBorder="1" applyAlignment="1" applyProtection="1">
      <alignment horizontal="left" vertical="center"/>
      <protection/>
    </xf>
    <xf numFmtId="0" fontId="10" fillId="44" borderId="21" xfId="0" applyFont="1" applyFill="1" applyBorder="1" applyAlignment="1" applyProtection="1">
      <alignment horizontal="left" vertical="center"/>
      <protection/>
    </xf>
    <xf numFmtId="0" fontId="10" fillId="44" borderId="27" xfId="0" applyFont="1" applyFill="1" applyBorder="1" applyAlignment="1" applyProtection="1">
      <alignment horizontal="left" vertical="center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0" fillId="44" borderId="21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165" fontId="8" fillId="34" borderId="38" xfId="0" applyNumberFormat="1" applyFont="1" applyFill="1" applyBorder="1" applyAlignment="1">
      <alignment horizontal="left" wrapText="1"/>
    </xf>
    <xf numFmtId="165" fontId="8" fillId="34" borderId="64" xfId="0" applyNumberFormat="1" applyFont="1" applyFill="1" applyBorder="1" applyAlignment="1">
      <alignment horizontal="left" wrapText="1"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1" fillId="0" borderId="62" xfId="0" applyFont="1" applyBorder="1" applyAlignment="1" applyProtection="1">
      <alignment horizontal="center" wrapText="1"/>
      <protection/>
    </xf>
    <xf numFmtId="0" fontId="10" fillId="37" borderId="58" xfId="0" applyFont="1" applyFill="1" applyBorder="1" applyAlignment="1" applyProtection="1">
      <alignment horizontal="center" vertical="center" wrapText="1"/>
      <protection/>
    </xf>
    <xf numFmtId="0" fontId="10" fillId="37" borderId="58" xfId="0" applyFont="1" applyFill="1" applyBorder="1" applyAlignment="1" applyProtection="1">
      <alignment horizontal="left" wrapText="1"/>
      <protection/>
    </xf>
    <xf numFmtId="0" fontId="10" fillId="37" borderId="59" xfId="0" applyFont="1" applyFill="1" applyBorder="1" applyAlignment="1" applyProtection="1">
      <alignment horizontal="left" wrapText="1"/>
      <protection/>
    </xf>
    <xf numFmtId="0" fontId="10" fillId="37" borderId="60" xfId="0" applyFont="1" applyFill="1" applyBorder="1" applyAlignment="1" applyProtection="1">
      <alignment horizontal="left" wrapText="1"/>
      <protection/>
    </xf>
    <xf numFmtId="0" fontId="10" fillId="37" borderId="87" xfId="0" applyFont="1" applyFill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45" xfId="0" applyFont="1" applyFill="1" applyBorder="1" applyAlignment="1" applyProtection="1">
      <alignment horizontal="left" wrapText="1"/>
      <protection/>
    </xf>
    <xf numFmtId="0" fontId="10" fillId="37" borderId="49" xfId="0" applyFont="1" applyFill="1" applyBorder="1" applyAlignment="1" applyProtection="1">
      <alignment horizontal="left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58" xfId="0" applyFont="1" applyFill="1" applyBorder="1" applyAlignment="1" applyProtection="1">
      <alignment horizontal="left" wrapText="1"/>
      <protection/>
    </xf>
    <xf numFmtId="0" fontId="10" fillId="34" borderId="60" xfId="0" applyFont="1" applyFill="1" applyBorder="1" applyAlignment="1" applyProtection="1">
      <alignment horizontal="left" wrapText="1"/>
      <protection/>
    </xf>
    <xf numFmtId="1" fontId="11" fillId="0" borderId="58" xfId="0" applyNumberFormat="1" applyFont="1" applyBorder="1" applyAlignment="1" applyProtection="1">
      <alignment horizontal="left" wrapText="1"/>
      <protection/>
    </xf>
    <xf numFmtId="1" fontId="11" fillId="0" borderId="59" xfId="0" applyNumberFormat="1" applyFont="1" applyBorder="1" applyAlignment="1" applyProtection="1">
      <alignment horizontal="left" wrapText="1"/>
      <protection/>
    </xf>
    <xf numFmtId="1" fontId="11" fillId="0" borderId="60" xfId="0" applyNumberFormat="1" applyFont="1" applyBorder="1" applyAlignment="1" applyProtection="1">
      <alignment horizontal="left" wrapText="1"/>
      <protection/>
    </xf>
    <xf numFmtId="1" fontId="11" fillId="34" borderId="80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84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58" xfId="0" applyFont="1" applyBorder="1" applyAlignment="1" applyProtection="1">
      <alignment wrapText="1"/>
      <protection/>
    </xf>
    <xf numFmtId="0" fontId="0" fillId="0" borderId="60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1" fillId="34" borderId="58" xfId="0" applyFont="1" applyFill="1" applyBorder="1" applyAlignment="1" applyProtection="1">
      <alignment horizontal="left" wrapText="1"/>
      <protection/>
    </xf>
    <xf numFmtId="0" fontId="0" fillId="0" borderId="60" xfId="0" applyBorder="1" applyAlignment="1">
      <alignment/>
    </xf>
    <xf numFmtId="3" fontId="28" fillId="0" borderId="0" xfId="0" applyNumberFormat="1" applyFont="1" applyBorder="1" applyAlignment="1">
      <alignment horizontal="center" vertical="center"/>
    </xf>
    <xf numFmtId="3" fontId="28" fillId="0" borderId="54" xfId="0" applyNumberFormat="1" applyFont="1" applyBorder="1" applyAlignment="1">
      <alignment horizontal="center" vertical="center" wrapText="1"/>
    </xf>
    <xf numFmtId="3" fontId="28" fillId="0" borderId="38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54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40" fillId="0" borderId="54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54"/>
          <c:w val="0.674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4285"/>
          <c:w val="0.167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5025"/>
          <c:w val="0.64825"/>
          <c:h val="0.49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4265"/>
          <c:w val="0.233"/>
          <c:h val="0.24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11875"/>
          <c:w val="0.575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20275"/>
          <c:w val="0.20325"/>
          <c:h val="0.4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8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565"/>
          <c:w val="0.6627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26075"/>
          <c:w val="0.65375"/>
          <c:h val="0.5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InformeDatosGrales!$CX$6:$CY$6</c:f>
              <c:strCache/>
            </c:strRef>
          </c:cat>
          <c:val>
            <c:numRef>
              <c:f>InformeDatosGrales!$CX$7:$CY$7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"/>
          <c:y val="0.87675"/>
          <c:w val="0.822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08"/>
          <c:w val="0.54675"/>
          <c:h val="0.7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Juicio delito leve</c:v>
                </c:pt>
                <c:pt idx="2">
                  <c:v>En Procedimiento Abreviado</c:v>
                </c:pt>
                <c:pt idx="3">
                  <c:v>En Sumario</c:v>
                </c:pt>
              </c:strCache>
            </c:strRef>
          </c:cat>
          <c:val>
            <c:numLit>
              <c:ptCount val="4"/>
              <c:pt idx="0">
                <c:v>315</c:v>
              </c:pt>
              <c:pt idx="1">
                <c:v>52</c:v>
              </c:pt>
              <c:pt idx="2">
                <c:v>517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08"/>
          <c:w val="0.778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11725"/>
          <c:w val="0.59675"/>
          <c:h val="0.7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225</c:v>
              </c:pt>
              <c:pt idx="1">
                <c:v>387</c:v>
              </c:pt>
              <c:pt idx="2">
                <c:v>7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2795"/>
          <c:w val="0.24"/>
          <c:h val="0.5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3225"/>
          <c:w val="0.5462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ptCount val="4"/>
              <c:pt idx="0">
                <c:v>11</c:v>
              </c:pt>
              <c:pt idx="1">
                <c:v>1</c:v>
              </c:pt>
              <c:pt idx="2">
                <c:v>1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211"/>
          <c:w val="0.3145"/>
          <c:h val="0.5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13225"/>
          <c:w val="0.579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12</c:v>
              </c:pt>
              <c:pt idx="1">
                <c:v>7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28575"/>
          <c:w val="0.2595"/>
          <c:h val="0.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215"/>
          <c:w val="0.57575"/>
          <c:h val="0.75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ptCount val="9"/>
              <c:pt idx="0">
                <c:v>313</c:v>
              </c:pt>
              <c:pt idx="1">
                <c:v>3</c:v>
              </c:pt>
              <c:pt idx="2">
                <c:v>88</c:v>
              </c:pt>
              <c:pt idx="3">
                <c:v>74</c:v>
              </c:pt>
              <c:pt idx="4">
                <c:v>48</c:v>
              </c:pt>
              <c:pt idx="5">
                <c:v>8</c:v>
              </c:pt>
              <c:pt idx="6">
                <c:v>413</c:v>
              </c:pt>
              <c:pt idx="7">
                <c:v>6</c:v>
              </c:pt>
              <c:pt idx="8">
                <c:v>410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0115"/>
          <c:w val="0.2805"/>
          <c:h val="0.9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14"/>
          <c:w val="0.56475"/>
          <c:h val="0.7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57</c:v>
              </c:pt>
              <c:pt idx="1">
                <c:v>55</c:v>
              </c:pt>
              <c:pt idx="2">
                <c:v>37</c:v>
              </c:pt>
              <c:pt idx="3">
                <c:v>37</c:v>
              </c:pt>
              <c:pt idx="4">
                <c:v>68</c:v>
              </c:pt>
              <c:pt idx="5">
                <c:v>40</c:v>
              </c:pt>
              <c:pt idx="6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01525"/>
          <c:w val="0.29225"/>
          <c:h val="0.9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178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1452</c:v>
              </c:pt>
              <c:pt idx="1">
                <c:v>423</c:v>
              </c:pt>
              <c:pt idx="2">
                <c:v>154</c:v>
              </c:pt>
              <c:pt idx="3">
                <c:v>173</c:v>
              </c:pt>
              <c:pt idx="4">
                <c:v>3909</c:v>
              </c:pt>
              <c:pt idx="5">
                <c:v>127</c:v>
              </c:pt>
              <c:pt idx="6">
                <c:v>2514</c:v>
              </c:pt>
              <c:pt idx="7">
                <c:v>414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43"/>
          <c:w val="0.28475"/>
          <c:h val="0.5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9</c:v>
              </c:pt>
              <c:pt idx="1">
                <c:v>11</c:v>
              </c:pt>
              <c:pt idx="2">
                <c:v>238</c:v>
              </c:pt>
              <c:pt idx="3">
                <c:v>11</c:v>
              </c:pt>
              <c:pt idx="4">
                <c:v>12</c:v>
              </c:pt>
              <c:pt idx="5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3045"/>
          <c:w val="0.28425"/>
          <c:h val="0.3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ptCount val="12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  <c:pt idx="7">
                <c:v>137</c:v>
              </c:pt>
              <c:pt idx="8">
                <c:v>2</c:v>
              </c:pt>
              <c:pt idx="9">
                <c:v>1</c:v>
              </c:pt>
              <c:pt idx="10">
                <c:v>8</c:v>
              </c:pt>
              <c:pt idx="1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05225"/>
          <c:w val="0.28425"/>
          <c:h val="0.8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64</c:v>
              </c:pt>
              <c:pt idx="1">
                <c:v>88</c:v>
              </c:pt>
              <c:pt idx="2">
                <c:v>13</c:v>
              </c:pt>
              <c:pt idx="3">
                <c:v>43</c:v>
              </c:pt>
              <c:pt idx="4">
                <c:v>189</c:v>
              </c:pt>
              <c:pt idx="5">
                <c:v>11</c:v>
              </c:pt>
              <c:pt idx="6">
                <c:v>42</c:v>
              </c:pt>
              <c:pt idx="7">
                <c:v>13</c:v>
              </c:pt>
              <c:pt idx="8">
                <c:v>69</c:v>
              </c:pt>
              <c:pt idx="9">
                <c:v>29</c:v>
              </c:pt>
              <c:pt idx="10">
                <c:v>15</c:v>
              </c:pt>
              <c:pt idx="11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1375"/>
          <c:w val="0.28475"/>
          <c:h val="0.7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47</c:v>
              </c:pt>
              <c:pt idx="1">
                <c:v>57</c:v>
              </c:pt>
              <c:pt idx="2">
                <c:v>21</c:v>
              </c:pt>
              <c:pt idx="3">
                <c:v>13</c:v>
              </c:pt>
              <c:pt idx="4">
                <c:v>21</c:v>
              </c:pt>
              <c:pt idx="5">
                <c:v>125</c:v>
              </c:pt>
              <c:pt idx="6">
                <c:v>12</c:v>
              </c:pt>
              <c:pt idx="7">
                <c:v>41</c:v>
              </c:pt>
              <c:pt idx="8">
                <c:v>11</c:v>
              </c:pt>
              <c:pt idx="9">
                <c:v>42</c:v>
              </c:pt>
              <c:pt idx="10">
                <c:v>38</c:v>
              </c:pt>
              <c:pt idx="1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11375"/>
          <c:w val="0.28425"/>
          <c:h val="0.7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Aux!$K$2:$K$3</c:f>
              <c:strCache>
                <c:ptCount val="2"/>
                <c:pt idx="0">
                  <c:v>Violencia doméstica / género</c:v>
                </c:pt>
                <c:pt idx="1">
                  <c:v>Libertad sexual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437"/>
          <c:w val="0.284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6925"/>
          <c:w val="0.2847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09375"/>
          <c:w val="0.614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4645"/>
          <c:w val="0.233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09375"/>
          <c:w val="0.520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Aux!$F$2:$F$12</c:f>
              <c:strCache>
                <c:ptCount val="11"/>
                <c:pt idx="0">
                  <c:v>Libertad sexual</c:v>
                </c:pt>
                <c:pt idx="1">
                  <c:v>Intimidad / propia imagen / inviolabilidad domicilio 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Derechos trabajadores</c:v>
                </c:pt>
                <c:pt idx="5">
                  <c:v>Medio ambiente</c:v>
                </c:pt>
                <c:pt idx="6">
                  <c:v>Seguridad colectiva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Constitución</c:v>
                </c:pt>
                <c:pt idx="10">
                  <c:v>S / E</c:v>
                </c:pt>
              </c:strCache>
            </c:strRef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2775"/>
          <c:w val="0.34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09375"/>
          <c:w val="0.660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0625"/>
          <c:w val="0.180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075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565"/>
          <c:w val="0.6627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55</c:v>
              </c:pt>
              <c:pt idx="1">
                <c:v>54</c:v>
              </c:pt>
              <c:pt idx="2">
                <c:v>26</c:v>
              </c:pt>
              <c:pt idx="3">
                <c:v>17</c:v>
              </c:pt>
              <c:pt idx="4">
                <c:v>6</c:v>
              </c:pt>
              <c:pt idx="5">
                <c:v>109</c:v>
              </c:pt>
              <c:pt idx="6">
                <c:v>17</c:v>
              </c:pt>
              <c:pt idx="7">
                <c:v>266</c:v>
              </c:pt>
              <c:pt idx="8">
                <c:v>15</c:v>
              </c:pt>
              <c:pt idx="9">
                <c:v>11</c:v>
              </c:pt>
              <c:pt idx="10">
                <c:v>62</c:v>
              </c:pt>
              <c:pt idx="11">
                <c:v>40</c:v>
              </c:pt>
              <c:pt idx="12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077"/>
          <c:w val="0.28475"/>
          <c:h val="0.8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495"/>
          <c:w val="0.9525"/>
          <c:h val="0.13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"/>
          <c:y val="0.45075"/>
          <c:w val="0.41625"/>
          <c:h val="0.4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"/>
          <c:y val="0.29675"/>
          <c:w val="0.254"/>
          <c:h val="0.5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5"/>
          <c:h val="0.4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"/>
          <c:y val="0.79525"/>
          <c:w val="0.833"/>
          <c:h val="0.20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5"/>
          <c:y val="0.109"/>
          <c:w val="0.661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2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13</c:v>
                </c:pt>
                <c:pt idx="13">
                  <c:v>0</c:v>
                </c:pt>
                <c:pt idx="14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7375"/>
          <c:y val="0.78175"/>
          <c:w val="0.84975"/>
          <c:h val="0.2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065"/>
          <c:w val="0.875"/>
          <c:h val="0.57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139</c:v>
                </c:pt>
                <c:pt idx="1">
                  <c:v>11</c:v>
                </c:pt>
                <c:pt idx="2">
                  <c:v>93</c:v>
                </c:pt>
                <c:pt idx="3">
                  <c:v>13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925"/>
          <c:y val="0.68875"/>
          <c:w val="0.773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86"/>
          <c:w val="0.779"/>
          <c:h val="0.4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75"/>
          <c:y val="0.65875"/>
          <c:w val="0.683"/>
          <c:h val="0.32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25"/>
          <c:y val="0.232"/>
          <c:w val="0.502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DatosMenores!$C$29:$C$32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DatosMenores!$D$29:$D$32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8725"/>
          <c:y val="0.206"/>
          <c:w val="0.293"/>
          <c:h val="0.3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865"/>
          <c:w val="0.4867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DatosMenores!$C$40:$C$44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DatosMenores!$D$40:$D$44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"/>
          <c:y val="0.28975"/>
          <c:w val="0.36475"/>
          <c:h val="0.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25625"/>
          <c:w val="0.6365"/>
          <c:h val="0.4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DatosMenores!$C$22:$C$24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DatosMenores!$D$22:$D$24</c:f>
              <c:numCache>
                <c:ptCount val="3"/>
                <c:pt idx="0">
                  <c:v>22</c:v>
                </c:pt>
                <c:pt idx="1">
                  <c:v>26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29925"/>
          <c:w val="0.167"/>
          <c:h val="0.30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224"/>
          <c:w val="0.7705"/>
          <c:h val="0.40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25"/>
          <c:y val="0.758"/>
          <c:w val="0.576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7"/>
          <c:w val="0.6577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ptCount val="1"/>
              <c:pt idx="0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75"/>
          <c:y val="0.92225"/>
          <c:w val="0.202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7"/>
          <c:w val="0.5752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26</c:v>
              </c:pt>
              <c:pt idx="1">
                <c:v>3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92225"/>
          <c:w val="0.629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097"/>
          <c:w val="0.569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Aux!$R$2:$R$6</c:f>
              <c:strCache>
                <c:ptCount val="5"/>
                <c:pt idx="0">
                  <c:v>Ex pareja de hecho</c:v>
                </c:pt>
                <c:pt idx="1">
                  <c:v>Hijos</c:v>
                </c:pt>
                <c:pt idx="2">
                  <c:v>Progenitores</c:v>
                </c:pt>
                <c:pt idx="3">
                  <c:v>Nietos y otros descendientes</c:v>
                </c:pt>
                <c:pt idx="4">
                  <c:v>Otros parientes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8</c:v>
              </c:pt>
              <c:pt idx="2">
                <c:v>5</c:v>
              </c:pt>
              <c:pt idx="3">
                <c:v>2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2425"/>
          <c:w val="0.2855"/>
          <c:h val="0.3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16675"/>
          <c:w val="0.5885"/>
          <c:h val="0.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DatosViolenciaGénero!$B$83:$B$86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DatosViolenciaGénero!$C$83:$C$86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125"/>
          <c:y val="0.63925"/>
          <c:w val="0.55225"/>
          <c:h val="0.36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9"/>
          <c:w val="0.65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Faltas</c:v>
                </c:pt>
              </c:strCache>
            </c:strRef>
          </c:cat>
          <c:val>
            <c:numLit>
              <c:ptCount val="3"/>
              <c:pt idx="0">
                <c:v>150</c:v>
              </c:pt>
              <c:pt idx="1">
                <c:v>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5"/>
          <c:y val="0.92475"/>
          <c:w val="0.40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9"/>
          <c:w val="0.657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ptCount val="2"/>
              <c:pt idx="0">
                <c:v>44</c:v>
              </c:pt>
              <c:pt idx="1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92475"/>
          <c:w val="0.31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99"/>
          <c:w val="0.643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51</c:v>
              </c:pt>
              <c:pt idx="1">
                <c:v>17</c:v>
              </c:pt>
              <c:pt idx="2">
                <c:v>71</c:v>
              </c:pt>
              <c:pt idx="3">
                <c:v>20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30825"/>
          <c:w val="0.1985"/>
          <c:h val="0.3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8725"/>
          <c:y val="0.0365"/>
          <c:w val="0.09"/>
          <c:h val="0.77925"/>
        </c:manualLayout>
      </c:layout>
      <c:barChart>
        <c:barDir val="col"/>
        <c:grouping val="clustered"/>
        <c:varyColors val="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0945"/>
          <c:w val="0.521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9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79875"/>
          <c:w val="0.507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945"/>
          <c:w val="0.542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75"/>
          <c:y val="0.9215"/>
          <c:w val="0.884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1"/>
          <c:w val="0.663"/>
          <c:h val="0.57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38325"/>
          <c:w val="0.1927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0945"/>
          <c:w val="0.51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79875"/>
          <c:w val="0.564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</c:v>
              </c:pt>
              <c:pt idx="1">
                <c:v>59</c:v>
              </c:pt>
              <c:pt idx="2">
                <c:v>5</c:v>
              </c:pt>
              <c:pt idx="3">
                <c:v>1</c:v>
              </c:pt>
              <c:pt idx="4">
                <c:v>4</c:v>
              </c:pt>
              <c:pt idx="5">
                <c:v>21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3575"/>
          <c:w val="0.93525"/>
          <c:h val="0.2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140</c:v>
              </c:pt>
              <c:pt idx="2">
                <c:v>4</c:v>
              </c:pt>
              <c:pt idx="3">
                <c:v>6</c:v>
              </c:pt>
              <c:pt idx="4">
                <c:v>86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81</c:v>
              </c:pt>
              <c:pt idx="2">
                <c:v>4</c:v>
              </c:pt>
              <c:pt idx="3">
                <c:v>51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6475"/>
          <c:w val="0.935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26</c:v>
              </c:pt>
              <c:pt idx="2">
                <c:v>2</c:v>
              </c:pt>
              <c:pt idx="3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6475"/>
          <c:w val="0.935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27</c:v>
              </c:pt>
              <c:pt idx="1">
                <c:v>3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6475"/>
          <c:w val="0.880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0945"/>
          <c:w val="0.54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9215"/>
          <c:w val="0.35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161</c:v>
              </c:pt>
              <c:pt idx="2">
                <c:v>2</c:v>
              </c:pt>
              <c:pt idx="3">
                <c:v>4</c:v>
              </c:pt>
              <c:pt idx="4">
                <c:v>96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095"/>
          <c:w val="0.5187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.92025"/>
          <c:w val="0.551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5"/>
          <c:w val="0.532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56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92025"/>
          <c:w val="0.94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1175"/>
          <c:w val="0.59075"/>
          <c:h val="0.77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40375"/>
          <c:w val="0.25225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5"/>
          <c:w val="0.586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92025"/>
          <c:w val="0.806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3775"/>
          <c:w val="0.504"/>
          <c:h val="0.2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75"/>
          <c:w val="0.85775"/>
          <c:h val="0.19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7675"/>
          <c:w val="0.49575"/>
          <c:h val="0.2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25"/>
          <c:y val="0.7825"/>
          <c:w val="0.8125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275"/>
          <c:w val="0.567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5665"/>
          <c:w val="0.3012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885825</xdr:colOff>
      <xdr:row>6</xdr:row>
      <xdr:rowOff>47625</xdr:rowOff>
    </xdr:from>
    <xdr:to>
      <xdr:col>20</xdr:col>
      <xdr:colOff>161925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12687300" y="1209675"/>
        <a:ext cx="36766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28575</xdr:colOff>
      <xdr:row>6</xdr:row>
      <xdr:rowOff>152400</xdr:rowOff>
    </xdr:from>
    <xdr:to>
      <xdr:col>33</xdr:col>
      <xdr:colOff>352425</xdr:colOff>
      <xdr:row>17</xdr:row>
      <xdr:rowOff>142875</xdr:rowOff>
    </xdr:to>
    <xdr:graphicFrame>
      <xdr:nvGraphicFramePr>
        <xdr:cNvPr id="2" name="Chart 4"/>
        <xdr:cNvGraphicFramePr/>
      </xdr:nvGraphicFramePr>
      <xdr:xfrm>
        <a:off x="23288625" y="1314450"/>
        <a:ext cx="25717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152400</xdr:colOff>
      <xdr:row>6</xdr:row>
      <xdr:rowOff>142875</xdr:rowOff>
    </xdr:from>
    <xdr:to>
      <xdr:col>44</xdr:col>
      <xdr:colOff>381000</xdr:colOff>
      <xdr:row>17</xdr:row>
      <xdr:rowOff>142875</xdr:rowOff>
    </xdr:to>
    <xdr:graphicFrame>
      <xdr:nvGraphicFramePr>
        <xdr:cNvPr id="3" name="Chart 5"/>
        <xdr:cNvGraphicFramePr/>
      </xdr:nvGraphicFramePr>
      <xdr:xfrm>
        <a:off x="31346775" y="1304925"/>
        <a:ext cx="25146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333375</xdr:colOff>
      <xdr:row>6</xdr:row>
      <xdr:rowOff>123825</xdr:rowOff>
    </xdr:from>
    <xdr:to>
      <xdr:col>41</xdr:col>
      <xdr:colOff>561975</xdr:colOff>
      <xdr:row>17</xdr:row>
      <xdr:rowOff>133350</xdr:rowOff>
    </xdr:to>
    <xdr:graphicFrame>
      <xdr:nvGraphicFramePr>
        <xdr:cNvPr id="4" name="Chart 6"/>
        <xdr:cNvGraphicFramePr/>
      </xdr:nvGraphicFramePr>
      <xdr:xfrm>
        <a:off x="29241750" y="1285875"/>
        <a:ext cx="25146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5" name="Chart 8"/>
        <xdr:cNvGraphicFramePr/>
      </xdr:nvGraphicFramePr>
      <xdr:xfrm>
        <a:off x="57854850" y="1343025"/>
        <a:ext cx="37909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523875</xdr:colOff>
      <xdr:row>17</xdr:row>
      <xdr:rowOff>19050</xdr:rowOff>
    </xdr:to>
    <xdr:graphicFrame>
      <xdr:nvGraphicFramePr>
        <xdr:cNvPr id="6" name="Chart 9"/>
        <xdr:cNvGraphicFramePr/>
      </xdr:nvGraphicFramePr>
      <xdr:xfrm>
        <a:off x="63141225" y="1447800"/>
        <a:ext cx="5181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209550</xdr:colOff>
      <xdr:row>6</xdr:row>
      <xdr:rowOff>19050</xdr:rowOff>
    </xdr:from>
    <xdr:to>
      <xdr:col>3</xdr:col>
      <xdr:colOff>1104900</xdr:colOff>
      <xdr:row>18</xdr:row>
      <xdr:rowOff>47625</xdr:rowOff>
    </xdr:to>
    <xdr:graphicFrame>
      <xdr:nvGraphicFramePr>
        <xdr:cNvPr id="7" name="Chart 10"/>
        <xdr:cNvGraphicFramePr/>
      </xdr:nvGraphicFramePr>
      <xdr:xfrm>
        <a:off x="390525" y="1181100"/>
        <a:ext cx="242887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5</xdr:row>
      <xdr:rowOff>161925</xdr:rowOff>
    </xdr:from>
    <xdr:to>
      <xdr:col>11</xdr:col>
      <xdr:colOff>19050</xdr:colOff>
      <xdr:row>17</xdr:row>
      <xdr:rowOff>152400</xdr:rowOff>
    </xdr:to>
    <xdr:graphicFrame>
      <xdr:nvGraphicFramePr>
        <xdr:cNvPr id="8" name="Chart 11"/>
        <xdr:cNvGraphicFramePr/>
      </xdr:nvGraphicFramePr>
      <xdr:xfrm>
        <a:off x="6496050" y="1143000"/>
        <a:ext cx="2524125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9" name="Chart 13"/>
        <xdr:cNvGraphicFramePr/>
      </xdr:nvGraphicFramePr>
      <xdr:xfrm>
        <a:off x="51939825" y="6991350"/>
        <a:ext cx="4352925" cy="144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342900</xdr:colOff>
      <xdr:row>20</xdr:row>
      <xdr:rowOff>28575</xdr:rowOff>
    </xdr:to>
    <xdr:graphicFrame>
      <xdr:nvGraphicFramePr>
        <xdr:cNvPr id="10" name="Chart 19"/>
        <xdr:cNvGraphicFramePr/>
      </xdr:nvGraphicFramePr>
      <xdr:xfrm>
        <a:off x="69989700" y="1533525"/>
        <a:ext cx="384810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1" name="Chart 20"/>
        <xdr:cNvGraphicFramePr/>
      </xdr:nvGraphicFramePr>
      <xdr:xfrm>
        <a:off x="51939825" y="9258300"/>
        <a:ext cx="4352925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790575</xdr:colOff>
      <xdr:row>6</xdr:row>
      <xdr:rowOff>133350</xdr:rowOff>
    </xdr:from>
    <xdr:to>
      <xdr:col>35</xdr:col>
      <xdr:colOff>561975</xdr:colOff>
      <xdr:row>17</xdr:row>
      <xdr:rowOff>133350</xdr:rowOff>
    </xdr:to>
    <xdr:graphicFrame>
      <xdr:nvGraphicFramePr>
        <xdr:cNvPr id="12" name="Chart 5"/>
        <xdr:cNvGraphicFramePr/>
      </xdr:nvGraphicFramePr>
      <xdr:xfrm>
        <a:off x="25384125" y="1295400"/>
        <a:ext cx="2514600" cy="1885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100</xdr:col>
      <xdr:colOff>428625</xdr:colOff>
      <xdr:row>6</xdr:row>
      <xdr:rowOff>104775</xdr:rowOff>
    </xdr:from>
    <xdr:to>
      <xdr:col>103</xdr:col>
      <xdr:colOff>685800</xdr:colOff>
      <xdr:row>18</xdr:row>
      <xdr:rowOff>76200</xdr:rowOff>
    </xdr:to>
    <xdr:graphicFrame>
      <xdr:nvGraphicFramePr>
        <xdr:cNvPr id="13" name="Chart 2"/>
        <xdr:cNvGraphicFramePr/>
      </xdr:nvGraphicFramePr>
      <xdr:xfrm>
        <a:off x="74866500" y="1266825"/>
        <a:ext cx="3362325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647700</xdr:colOff>
      <xdr:row>6</xdr:row>
      <xdr:rowOff>228600</xdr:rowOff>
    </xdr:from>
    <xdr:to>
      <xdr:col>5</xdr:col>
      <xdr:colOff>400050</xdr:colOff>
      <xdr:row>20</xdr:row>
      <xdr:rowOff>76200</xdr:rowOff>
    </xdr:to>
    <xdr:graphicFrame>
      <xdr:nvGraphicFramePr>
        <xdr:cNvPr id="14" name="graficoDiligenciasPrevias"/>
        <xdr:cNvGraphicFramePr/>
      </xdr:nvGraphicFramePr>
      <xdr:xfrm>
        <a:off x="2362200" y="1390650"/>
        <a:ext cx="3400425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723900</xdr:colOff>
      <xdr:row>6</xdr:row>
      <xdr:rowOff>38100</xdr:rowOff>
    </xdr:from>
    <xdr:to>
      <xdr:col>26</xdr:col>
      <xdr:colOff>466725</xdr:colOff>
      <xdr:row>17</xdr:row>
      <xdr:rowOff>9525</xdr:rowOff>
    </xdr:to>
    <xdr:graphicFrame>
      <xdr:nvGraphicFramePr>
        <xdr:cNvPr id="15" name="graficoCalificaciones"/>
        <xdr:cNvGraphicFramePr/>
      </xdr:nvGraphicFramePr>
      <xdr:xfrm>
        <a:off x="16925925" y="1200150"/>
        <a:ext cx="4333875" cy="1857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52</xdr:col>
      <xdr:colOff>381000</xdr:colOff>
      <xdr:row>7</xdr:row>
      <xdr:rowOff>152400</xdr:rowOff>
    </xdr:from>
    <xdr:to>
      <xdr:col>59</xdr:col>
      <xdr:colOff>352425</xdr:colOff>
      <xdr:row>17</xdr:row>
      <xdr:rowOff>19050</xdr:rowOff>
    </xdr:to>
    <xdr:graphicFrame>
      <xdr:nvGraphicFramePr>
        <xdr:cNvPr id="16" name="graficoDiligsInvestigacion"/>
        <xdr:cNvGraphicFramePr/>
      </xdr:nvGraphicFramePr>
      <xdr:xfrm>
        <a:off x="40757475" y="1581150"/>
        <a:ext cx="5172075" cy="1485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60</xdr:col>
      <xdr:colOff>161925</xdr:colOff>
      <xdr:row>6</xdr:row>
      <xdr:rowOff>257175</xdr:rowOff>
    </xdr:from>
    <xdr:to>
      <xdr:col>65</xdr:col>
      <xdr:colOff>561975</xdr:colOff>
      <xdr:row>16</xdr:row>
      <xdr:rowOff>19050</xdr:rowOff>
    </xdr:to>
    <xdr:graphicFrame>
      <xdr:nvGraphicFramePr>
        <xdr:cNvPr id="17" name="graficoDiligsInvestigacion_2"/>
        <xdr:cNvGraphicFramePr/>
      </xdr:nvGraphicFramePr>
      <xdr:xfrm>
        <a:off x="46101000" y="1419225"/>
        <a:ext cx="4086225" cy="1485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68</xdr:col>
      <xdr:colOff>76200</xdr:colOff>
      <xdr:row>8</xdr:row>
      <xdr:rowOff>0</xdr:rowOff>
    </xdr:from>
    <xdr:to>
      <xdr:col>78</xdr:col>
      <xdr:colOff>95250</xdr:colOff>
      <xdr:row>18</xdr:row>
      <xdr:rowOff>114300</xdr:rowOff>
    </xdr:to>
    <xdr:graphicFrame>
      <xdr:nvGraphicFramePr>
        <xdr:cNvPr id="18" name="graficoCivil"/>
        <xdr:cNvGraphicFramePr/>
      </xdr:nvGraphicFramePr>
      <xdr:xfrm>
        <a:off x="51920775" y="1590675"/>
        <a:ext cx="4943475" cy="1733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68</xdr:col>
      <xdr:colOff>0</xdr:colOff>
      <xdr:row>23</xdr:row>
      <xdr:rowOff>19050</xdr:rowOff>
    </xdr:from>
    <xdr:to>
      <xdr:col>78</xdr:col>
      <xdr:colOff>276225</xdr:colOff>
      <xdr:row>35</xdr:row>
      <xdr:rowOff>57150</xdr:rowOff>
    </xdr:to>
    <xdr:graphicFrame>
      <xdr:nvGraphicFramePr>
        <xdr:cNvPr id="19" name="graficoCivilMatrimonio"/>
        <xdr:cNvGraphicFramePr/>
      </xdr:nvGraphicFramePr>
      <xdr:xfrm>
        <a:off x="51844575" y="4038600"/>
        <a:ext cx="5200650" cy="1971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4</xdr:col>
      <xdr:colOff>2914650</xdr:colOff>
      <xdr:row>19</xdr:row>
      <xdr:rowOff>123825</xdr:rowOff>
    </xdr:to>
    <xdr:graphicFrame>
      <xdr:nvGraphicFramePr>
        <xdr:cNvPr id="1" name="graficoDelitosDilPrevias"/>
        <xdr:cNvGraphicFramePr/>
      </xdr:nvGraphicFramePr>
      <xdr:xfrm>
        <a:off x="247650" y="581025"/>
        <a:ext cx="4933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3</xdr:row>
      <xdr:rowOff>38100</xdr:rowOff>
    </xdr:from>
    <xdr:to>
      <xdr:col>9</xdr:col>
      <xdr:colOff>2847975</xdr:colOff>
      <xdr:row>19</xdr:row>
      <xdr:rowOff>114300</xdr:rowOff>
    </xdr:to>
    <xdr:graphicFrame>
      <xdr:nvGraphicFramePr>
        <xdr:cNvPr id="2" name="graficoDelitosIncDilUrgentes"/>
        <xdr:cNvGraphicFramePr/>
      </xdr:nvGraphicFramePr>
      <xdr:xfrm>
        <a:off x="5800725" y="581025"/>
        <a:ext cx="49434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3</xdr:row>
      <xdr:rowOff>38100</xdr:rowOff>
    </xdr:from>
    <xdr:to>
      <xdr:col>14</xdr:col>
      <xdr:colOff>2771775</xdr:colOff>
      <xdr:row>19</xdr:row>
      <xdr:rowOff>114300</xdr:rowOff>
    </xdr:to>
    <xdr:graphicFrame>
      <xdr:nvGraphicFramePr>
        <xdr:cNvPr id="3" name="graficoDelitosCalDilUrgentes"/>
        <xdr:cNvGraphicFramePr/>
      </xdr:nvGraphicFramePr>
      <xdr:xfrm>
        <a:off x="11353800" y="581025"/>
        <a:ext cx="49434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104775</xdr:colOff>
      <xdr:row>3</xdr:row>
      <xdr:rowOff>57150</xdr:rowOff>
    </xdr:from>
    <xdr:to>
      <xdr:col>19</xdr:col>
      <xdr:colOff>2990850</xdr:colOff>
      <xdr:row>19</xdr:row>
      <xdr:rowOff>133350</xdr:rowOff>
    </xdr:to>
    <xdr:graphicFrame>
      <xdr:nvGraphicFramePr>
        <xdr:cNvPr id="4" name="graficoDelitosIncProcAbr"/>
        <xdr:cNvGraphicFramePr/>
      </xdr:nvGraphicFramePr>
      <xdr:xfrm>
        <a:off x="17211675" y="600075"/>
        <a:ext cx="49339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190500</xdr:colOff>
      <xdr:row>3</xdr:row>
      <xdr:rowOff>38100</xdr:rowOff>
    </xdr:from>
    <xdr:to>
      <xdr:col>24</xdr:col>
      <xdr:colOff>3086100</xdr:colOff>
      <xdr:row>19</xdr:row>
      <xdr:rowOff>114300</xdr:rowOff>
    </xdr:to>
    <xdr:graphicFrame>
      <xdr:nvGraphicFramePr>
        <xdr:cNvPr id="5" name="graficoDelitosCalProcAbr"/>
        <xdr:cNvGraphicFramePr/>
      </xdr:nvGraphicFramePr>
      <xdr:xfrm>
        <a:off x="22926675" y="581025"/>
        <a:ext cx="49434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114300</xdr:colOff>
      <xdr:row>3</xdr:row>
      <xdr:rowOff>38100</xdr:rowOff>
    </xdr:from>
    <xdr:to>
      <xdr:col>29</xdr:col>
      <xdr:colOff>3000375</xdr:colOff>
      <xdr:row>19</xdr:row>
      <xdr:rowOff>114300</xdr:rowOff>
    </xdr:to>
    <xdr:graphicFrame>
      <xdr:nvGraphicFramePr>
        <xdr:cNvPr id="6" name="graficoDelitosIncSumario"/>
        <xdr:cNvGraphicFramePr/>
      </xdr:nvGraphicFramePr>
      <xdr:xfrm>
        <a:off x="28479750" y="581025"/>
        <a:ext cx="49339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47625</xdr:colOff>
      <xdr:row>3</xdr:row>
      <xdr:rowOff>9525</xdr:rowOff>
    </xdr:from>
    <xdr:to>
      <xdr:col>34</xdr:col>
      <xdr:colOff>2933700</xdr:colOff>
      <xdr:row>19</xdr:row>
      <xdr:rowOff>85725</xdr:rowOff>
    </xdr:to>
    <xdr:graphicFrame>
      <xdr:nvGraphicFramePr>
        <xdr:cNvPr id="7" name="graficoDelitosCalSumario"/>
        <xdr:cNvGraphicFramePr/>
      </xdr:nvGraphicFramePr>
      <xdr:xfrm>
        <a:off x="34042350" y="552450"/>
        <a:ext cx="49339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295275</xdr:colOff>
      <xdr:row>3</xdr:row>
      <xdr:rowOff>38100</xdr:rowOff>
    </xdr:from>
    <xdr:to>
      <xdr:col>39</xdr:col>
      <xdr:colOff>3181350</xdr:colOff>
      <xdr:row>19</xdr:row>
      <xdr:rowOff>114300</xdr:rowOff>
    </xdr:to>
    <xdr:graphicFrame>
      <xdr:nvGraphicFramePr>
        <xdr:cNvPr id="8" name="graficoDelitosIncJurado"/>
        <xdr:cNvGraphicFramePr/>
      </xdr:nvGraphicFramePr>
      <xdr:xfrm>
        <a:off x="39919275" y="581025"/>
        <a:ext cx="49339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304800</xdr:colOff>
      <xdr:row>3</xdr:row>
      <xdr:rowOff>57150</xdr:rowOff>
    </xdr:from>
    <xdr:to>
      <xdr:col>49</xdr:col>
      <xdr:colOff>3190875</xdr:colOff>
      <xdr:row>19</xdr:row>
      <xdr:rowOff>133350</xdr:rowOff>
    </xdr:to>
    <xdr:graphicFrame>
      <xdr:nvGraphicFramePr>
        <xdr:cNvPr id="9" name="graficoDelitosDilInvestigacion"/>
        <xdr:cNvGraphicFramePr/>
      </xdr:nvGraphicFramePr>
      <xdr:xfrm>
        <a:off x="51187350" y="600075"/>
        <a:ext cx="4933950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228600</xdr:colOff>
      <xdr:row>3</xdr:row>
      <xdr:rowOff>57150</xdr:rowOff>
    </xdr:from>
    <xdr:to>
      <xdr:col>54</xdr:col>
      <xdr:colOff>3114675</xdr:colOff>
      <xdr:row>19</xdr:row>
      <xdr:rowOff>133350</xdr:rowOff>
    </xdr:to>
    <xdr:graphicFrame>
      <xdr:nvGraphicFramePr>
        <xdr:cNvPr id="10" name="graficoDelitosPrision"/>
        <xdr:cNvGraphicFramePr/>
      </xdr:nvGraphicFramePr>
      <xdr:xfrm>
        <a:off x="56740425" y="600075"/>
        <a:ext cx="49339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152400</xdr:colOff>
      <xdr:row>3</xdr:row>
      <xdr:rowOff>57150</xdr:rowOff>
    </xdr:from>
    <xdr:to>
      <xdr:col>59</xdr:col>
      <xdr:colOff>3038475</xdr:colOff>
      <xdr:row>19</xdr:row>
      <xdr:rowOff>133350</xdr:rowOff>
    </xdr:to>
    <xdr:graphicFrame>
      <xdr:nvGraphicFramePr>
        <xdr:cNvPr id="11" name="graficoDelitosSentencias"/>
        <xdr:cNvGraphicFramePr/>
      </xdr:nvGraphicFramePr>
      <xdr:xfrm>
        <a:off x="62293500" y="600075"/>
        <a:ext cx="4933950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733425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0972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19050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152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3050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19050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1809750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21</xdr:row>
      <xdr:rowOff>28575</xdr:rowOff>
    </xdr:to>
    <xdr:graphicFrame>
      <xdr:nvGraphicFramePr>
        <xdr:cNvPr id="1" name="graficoVDomesticaIncoados"/>
        <xdr:cNvGraphicFramePr/>
      </xdr:nvGraphicFramePr>
      <xdr:xfrm>
        <a:off x="6677025" y="590550"/>
        <a:ext cx="4933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21</xdr:row>
      <xdr:rowOff>28575</xdr:rowOff>
    </xdr:to>
    <xdr:graphicFrame>
      <xdr:nvGraphicFramePr>
        <xdr:cNvPr id="2" name="graficoVDomesticaCalificados"/>
        <xdr:cNvGraphicFramePr/>
      </xdr:nvGraphicFramePr>
      <xdr:xfrm>
        <a:off x="12106275" y="590550"/>
        <a:ext cx="49434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76200</xdr:colOff>
      <xdr:row>3</xdr:row>
      <xdr:rowOff>19050</xdr:rowOff>
    </xdr:from>
    <xdr:to>
      <xdr:col>22</xdr:col>
      <xdr:colOff>2952750</xdr:colOff>
      <xdr:row>21</xdr:row>
      <xdr:rowOff>9525</xdr:rowOff>
    </xdr:to>
    <xdr:graphicFrame>
      <xdr:nvGraphicFramePr>
        <xdr:cNvPr id="3" name="graficoVDomesticaParentesco"/>
        <xdr:cNvGraphicFramePr/>
      </xdr:nvGraphicFramePr>
      <xdr:xfrm>
        <a:off x="18278475" y="571500"/>
        <a:ext cx="49244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5</xdr:row>
      <xdr:rowOff>152400</xdr:rowOff>
    </xdr:from>
    <xdr:to>
      <xdr:col>27</xdr:col>
      <xdr:colOff>2457450</xdr:colOff>
      <xdr:row>19</xdr:row>
      <xdr:rowOff>57150</xdr:rowOff>
    </xdr:to>
    <xdr:graphicFrame>
      <xdr:nvGraphicFramePr>
        <xdr:cNvPr id="1" name="Chart 5"/>
        <xdr:cNvGraphicFramePr/>
      </xdr:nvGraphicFramePr>
      <xdr:xfrm>
        <a:off x="24507825" y="1028700"/>
        <a:ext cx="38290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20</xdr:row>
      <xdr:rowOff>28575</xdr:rowOff>
    </xdr:to>
    <xdr:graphicFrame>
      <xdr:nvGraphicFramePr>
        <xdr:cNvPr id="2" name="graficoVGeneroIncoados"/>
        <xdr:cNvGraphicFramePr/>
      </xdr:nvGraphicFramePr>
      <xdr:xfrm>
        <a:off x="6677025" y="590550"/>
        <a:ext cx="4933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3</xdr:row>
      <xdr:rowOff>47625</xdr:rowOff>
    </xdr:from>
    <xdr:to>
      <xdr:col>17</xdr:col>
      <xdr:colOff>2828925</xdr:colOff>
      <xdr:row>20</xdr:row>
      <xdr:rowOff>38100</xdr:rowOff>
    </xdr:to>
    <xdr:graphicFrame>
      <xdr:nvGraphicFramePr>
        <xdr:cNvPr id="3" name="graficoVGeneroCalificados"/>
        <xdr:cNvGraphicFramePr/>
      </xdr:nvGraphicFramePr>
      <xdr:xfrm>
        <a:off x="12515850" y="600075"/>
        <a:ext cx="49339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190500</xdr:colOff>
      <xdr:row>3</xdr:row>
      <xdr:rowOff>38100</xdr:rowOff>
    </xdr:from>
    <xdr:to>
      <xdr:col>22</xdr:col>
      <xdr:colOff>3076575</xdr:colOff>
      <xdr:row>20</xdr:row>
      <xdr:rowOff>28575</xdr:rowOff>
    </xdr:to>
    <xdr:graphicFrame>
      <xdr:nvGraphicFramePr>
        <xdr:cNvPr id="4" name="graficoVGeneroParentesco"/>
        <xdr:cNvGraphicFramePr/>
      </xdr:nvGraphicFramePr>
      <xdr:xfrm>
        <a:off x="18392775" y="590550"/>
        <a:ext cx="4933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2" name="graficoSinLabInfracciones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3" name="graficoSinLabDelitos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3</xdr:row>
      <xdr:rowOff>85725</xdr:rowOff>
    </xdr:from>
    <xdr:to>
      <xdr:col>14</xdr:col>
      <xdr:colOff>2733675</xdr:colOff>
      <xdr:row>19</xdr:row>
      <xdr:rowOff>114300</xdr:rowOff>
    </xdr:to>
    <xdr:graphicFrame>
      <xdr:nvGraphicFramePr>
        <xdr:cNvPr id="4" name="graficoSinLabDilInvest"/>
        <xdr:cNvGraphicFramePr/>
      </xdr:nvGraphicFramePr>
      <xdr:xfrm>
        <a:off x="11353800" y="561975"/>
        <a:ext cx="4943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1" name="graficoSVialDilPrev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2" name="graficoSVialDilUrgInc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85725</xdr:rowOff>
    </xdr:from>
    <xdr:to>
      <xdr:col>14</xdr:col>
      <xdr:colOff>2733675</xdr:colOff>
      <xdr:row>19</xdr:row>
      <xdr:rowOff>114300</xdr:rowOff>
    </xdr:to>
    <xdr:graphicFrame>
      <xdr:nvGraphicFramePr>
        <xdr:cNvPr id="3" name="graficoSVialDilUrgCal"/>
        <xdr:cNvGraphicFramePr/>
      </xdr:nvGraphicFramePr>
      <xdr:xfrm>
        <a:off x="11353800" y="561975"/>
        <a:ext cx="49434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3343275</xdr:colOff>
      <xdr:row>3</xdr:row>
      <xdr:rowOff>85725</xdr:rowOff>
    </xdr:from>
    <xdr:to>
      <xdr:col>19</xdr:col>
      <xdr:colOff>2457450</xdr:colOff>
      <xdr:row>19</xdr:row>
      <xdr:rowOff>114300</xdr:rowOff>
    </xdr:to>
    <xdr:graphicFrame>
      <xdr:nvGraphicFramePr>
        <xdr:cNvPr id="4" name="graficoSVialPAInc"/>
        <xdr:cNvGraphicFramePr/>
      </xdr:nvGraphicFramePr>
      <xdr:xfrm>
        <a:off x="16906875" y="561975"/>
        <a:ext cx="4943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3076575</xdr:colOff>
      <xdr:row>3</xdr:row>
      <xdr:rowOff>85725</xdr:rowOff>
    </xdr:from>
    <xdr:to>
      <xdr:col>24</xdr:col>
      <xdr:colOff>2190750</xdr:colOff>
      <xdr:row>19</xdr:row>
      <xdr:rowOff>114300</xdr:rowOff>
    </xdr:to>
    <xdr:graphicFrame>
      <xdr:nvGraphicFramePr>
        <xdr:cNvPr id="5" name="graficoSVialPACal"/>
        <xdr:cNvGraphicFramePr/>
      </xdr:nvGraphicFramePr>
      <xdr:xfrm>
        <a:off x="22469475" y="561975"/>
        <a:ext cx="4943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1704975</xdr:colOff>
      <xdr:row>3</xdr:row>
      <xdr:rowOff>85725</xdr:rowOff>
    </xdr:from>
    <xdr:to>
      <xdr:col>49</xdr:col>
      <xdr:colOff>819150</xdr:colOff>
      <xdr:row>19</xdr:row>
      <xdr:rowOff>114300</xdr:rowOff>
    </xdr:to>
    <xdr:graphicFrame>
      <xdr:nvGraphicFramePr>
        <xdr:cNvPr id="6" name="graficoSVialDilInv"/>
        <xdr:cNvGraphicFramePr/>
      </xdr:nvGraphicFramePr>
      <xdr:xfrm>
        <a:off x="50244375" y="561975"/>
        <a:ext cx="4943475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1152525</xdr:colOff>
      <xdr:row>3</xdr:row>
      <xdr:rowOff>85725</xdr:rowOff>
    </xdr:from>
    <xdr:to>
      <xdr:col>59</xdr:col>
      <xdr:colOff>266700</xdr:colOff>
      <xdr:row>19</xdr:row>
      <xdr:rowOff>114300</xdr:rowOff>
    </xdr:to>
    <xdr:graphicFrame>
      <xdr:nvGraphicFramePr>
        <xdr:cNvPr id="7" name="graficoSVialSentencias"/>
        <xdr:cNvGraphicFramePr/>
      </xdr:nvGraphicFramePr>
      <xdr:xfrm>
        <a:off x="61350525" y="561975"/>
        <a:ext cx="4943475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MAmbDilInv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MAmbProcJud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14</xdr:col>
      <xdr:colOff>2733675</xdr:colOff>
      <xdr:row>22</xdr:row>
      <xdr:rowOff>57150</xdr:rowOff>
    </xdr:to>
    <xdr:graphicFrame>
      <xdr:nvGraphicFramePr>
        <xdr:cNvPr id="3" name="graficoMAmbSentencias"/>
        <xdr:cNvGraphicFramePr/>
      </xdr:nvGraphicFramePr>
      <xdr:xfrm>
        <a:off x="11353800" y="552450"/>
        <a:ext cx="49434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="115" zoomScaleNormal="115" zoomScalePageLayoutView="0" workbookViewId="0" topLeftCell="A1">
      <selection activeCell="F5" sqref="F5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972</v>
      </c>
      <c r="C2" s="3"/>
    </row>
    <row r="3" s="2" customFormat="1" ht="14.25" customHeight="1"/>
    <row r="4" spans="2:3" s="2" customFormat="1" ht="18.75">
      <c r="B4" s="4" t="s">
        <v>973</v>
      </c>
      <c r="C4" s="5" t="s">
        <v>1109</v>
      </c>
    </row>
    <row r="5" spans="2:3" s="2" customFormat="1" ht="18.75">
      <c r="B5" s="6" t="s">
        <v>974</v>
      </c>
      <c r="C5" s="7">
        <v>2015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H102"/>
  <sheetViews>
    <sheetView showGridLines="0" showRowColHeaders="0" zoomScalePageLayoutView="0" workbookViewId="0" topLeftCell="A1">
      <selection activeCell="H1" sqref="H1:I13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29</v>
      </c>
    </row>
    <row r="4" spans="2:3" ht="12.75">
      <c r="B4" s="173"/>
      <c r="C4" s="173"/>
    </row>
    <row r="5" spans="2:8" ht="12.75" customHeight="1">
      <c r="B5" s="569" t="s">
        <v>670</v>
      </c>
      <c r="C5" s="569"/>
      <c r="E5" s="177"/>
      <c r="H5" s="220"/>
    </row>
    <row r="6" spans="2:8" ht="14.25" customHeight="1">
      <c r="B6" s="583" t="s">
        <v>671</v>
      </c>
      <c r="C6" s="583"/>
      <c r="D6" s="221"/>
      <c r="E6" s="263"/>
      <c r="H6" s="222"/>
    </row>
    <row r="7" spans="2:8" ht="12.75">
      <c r="B7" s="178" t="s">
        <v>5</v>
      </c>
      <c r="C7" s="264">
        <v>4</v>
      </c>
      <c r="H7" s="222"/>
    </row>
    <row r="8" spans="2:8" ht="12.75">
      <c r="B8" s="184" t="s">
        <v>673</v>
      </c>
      <c r="C8" s="265">
        <v>1</v>
      </c>
      <c r="H8" s="222"/>
    </row>
    <row r="9" spans="2:8" ht="12.75">
      <c r="B9" s="184" t="s">
        <v>723</v>
      </c>
      <c r="C9" s="265">
        <v>160</v>
      </c>
      <c r="H9" s="222"/>
    </row>
    <row r="10" spans="2:8" ht="12.75">
      <c r="B10" s="184" t="s">
        <v>724</v>
      </c>
      <c r="C10" s="265">
        <v>46</v>
      </c>
      <c r="H10" s="222"/>
    </row>
    <row r="11" spans="2:8" ht="12.75">
      <c r="B11" s="184" t="s">
        <v>675</v>
      </c>
      <c r="C11" s="265">
        <v>1</v>
      </c>
      <c r="H11" s="222"/>
    </row>
    <row r="12" spans="2:8" ht="12.75">
      <c r="B12" s="184" t="s">
        <v>725</v>
      </c>
      <c r="C12" s="265">
        <v>1</v>
      </c>
      <c r="H12" s="222"/>
    </row>
    <row r="13" spans="2:8" ht="12.75">
      <c r="B13" s="184" t="s">
        <v>726</v>
      </c>
      <c r="C13" s="265">
        <v>0</v>
      </c>
      <c r="H13" s="222"/>
    </row>
    <row r="14" spans="2:8" ht="13.5" thickBot="1">
      <c r="B14" s="112" t="s">
        <v>727</v>
      </c>
      <c r="C14" s="266">
        <v>0</v>
      </c>
      <c r="D14" s="221"/>
      <c r="H14" s="222"/>
    </row>
    <row r="15" ht="13.5" customHeight="1">
      <c r="C15" s="267"/>
    </row>
    <row r="16" ht="13.5" customHeight="1">
      <c r="C16" s="54"/>
    </row>
    <row r="17" spans="2:8" ht="12.75" customHeight="1">
      <c r="B17" s="569" t="s">
        <v>728</v>
      </c>
      <c r="C17" s="569"/>
      <c r="E17" s="177"/>
      <c r="H17" s="220"/>
    </row>
    <row r="18" spans="2:8" ht="12.75">
      <c r="B18" s="178" t="s">
        <v>729</v>
      </c>
      <c r="C18" s="264">
        <v>64</v>
      </c>
      <c r="H18" s="222"/>
    </row>
    <row r="19" spans="2:8" ht="12.75">
      <c r="B19" s="184" t="s">
        <v>730</v>
      </c>
      <c r="C19" s="265">
        <v>26</v>
      </c>
      <c r="H19" s="222"/>
    </row>
    <row r="20" spans="2:8" ht="12.75">
      <c r="B20" s="184" t="s">
        <v>731</v>
      </c>
      <c r="C20" s="265">
        <v>4</v>
      </c>
      <c r="H20" s="222"/>
    </row>
    <row r="21" spans="2:8" ht="12.75">
      <c r="B21" s="112" t="s">
        <v>732</v>
      </c>
      <c r="C21" s="268">
        <v>9</v>
      </c>
      <c r="D21" s="221"/>
      <c r="H21" s="222"/>
    </row>
    <row r="22" ht="13.5" customHeight="1">
      <c r="C22" s="54"/>
    </row>
    <row r="24" spans="2:8" ht="12.75" customHeight="1">
      <c r="B24" s="584" t="s">
        <v>733</v>
      </c>
      <c r="C24" s="584"/>
      <c r="D24" s="584"/>
      <c r="E24" s="584"/>
      <c r="F24" s="584"/>
      <c r="H24" s="220"/>
    </row>
    <row r="25" spans="1:8" ht="12.75" customHeight="1" thickBot="1" thickTop="1">
      <c r="A25" s="213"/>
      <c r="B25" s="585" t="s">
        <v>608</v>
      </c>
      <c r="C25" s="585"/>
      <c r="D25" s="585"/>
      <c r="E25" s="585"/>
      <c r="F25" s="585"/>
      <c r="G25" s="221"/>
      <c r="H25" s="222"/>
    </row>
    <row r="26" spans="1:8" s="270" customFormat="1" ht="12.75" customHeight="1" thickBot="1" thickTop="1">
      <c r="A26" s="269"/>
      <c r="B26" s="586"/>
      <c r="C26" s="586"/>
      <c r="D26" s="586"/>
      <c r="E26" s="580" t="s">
        <v>32</v>
      </c>
      <c r="F26" s="580"/>
      <c r="H26" s="271"/>
    </row>
    <row r="27" spans="1:8" s="270" customFormat="1" ht="27" thickBot="1" thickTop="1">
      <c r="A27" s="269"/>
      <c r="B27" s="272"/>
      <c r="C27" s="273" t="s">
        <v>678</v>
      </c>
      <c r="D27" s="273" t="s">
        <v>679</v>
      </c>
      <c r="E27" s="273" t="s">
        <v>680</v>
      </c>
      <c r="F27" s="274" t="s">
        <v>734</v>
      </c>
      <c r="H27" s="271"/>
    </row>
    <row r="28" spans="1:8" ht="12.75">
      <c r="A28" s="213"/>
      <c r="B28" s="229" t="s">
        <v>683</v>
      </c>
      <c r="C28" s="232">
        <v>0</v>
      </c>
      <c r="D28" s="231">
        <v>0</v>
      </c>
      <c r="E28" s="232">
        <v>0</v>
      </c>
      <c r="F28" s="182">
        <v>0</v>
      </c>
      <c r="H28" s="222"/>
    </row>
    <row r="29" spans="1:8" ht="12.75">
      <c r="A29" s="213"/>
      <c r="B29" s="233" t="s">
        <v>684</v>
      </c>
      <c r="C29" s="232">
        <v>0</v>
      </c>
      <c r="D29" s="232">
        <v>0</v>
      </c>
      <c r="E29" s="232">
        <v>0</v>
      </c>
      <c r="F29" s="182">
        <v>0</v>
      </c>
      <c r="H29" s="222"/>
    </row>
    <row r="30" spans="1:8" ht="12.75">
      <c r="A30" s="213"/>
      <c r="B30" s="233" t="s">
        <v>685</v>
      </c>
      <c r="C30" s="232">
        <v>0</v>
      </c>
      <c r="D30" s="232">
        <v>0</v>
      </c>
      <c r="E30" s="232">
        <v>0</v>
      </c>
      <c r="F30" s="182">
        <v>0</v>
      </c>
      <c r="H30" s="222"/>
    </row>
    <row r="31" spans="1:8" ht="12.75">
      <c r="A31" s="213"/>
      <c r="B31" s="233" t="s">
        <v>686</v>
      </c>
      <c r="C31" s="232">
        <v>0</v>
      </c>
      <c r="D31" s="232">
        <v>0</v>
      </c>
      <c r="E31" s="232">
        <v>0</v>
      </c>
      <c r="F31" s="182">
        <v>0</v>
      </c>
      <c r="H31" s="222"/>
    </row>
    <row r="32" spans="1:8" ht="12.75">
      <c r="A32" s="213"/>
      <c r="B32" s="233" t="s">
        <v>598</v>
      </c>
      <c r="C32" s="232">
        <v>3</v>
      </c>
      <c r="D32" s="232">
        <v>1</v>
      </c>
      <c r="E32" s="232">
        <v>0</v>
      </c>
      <c r="F32" s="182">
        <v>1</v>
      </c>
      <c r="H32" s="222"/>
    </row>
    <row r="33" spans="1:8" ht="12.75">
      <c r="A33" s="213"/>
      <c r="B33" s="233" t="s">
        <v>735</v>
      </c>
      <c r="C33" s="232">
        <v>134</v>
      </c>
      <c r="D33" s="232">
        <v>40</v>
      </c>
      <c r="E33" s="232">
        <v>22</v>
      </c>
      <c r="F33" s="182">
        <v>4</v>
      </c>
      <c r="H33" s="222"/>
    </row>
    <row r="34" spans="1:8" ht="12.75" customHeight="1">
      <c r="A34" s="213"/>
      <c r="B34" s="233" t="s">
        <v>687</v>
      </c>
      <c r="C34" s="232">
        <v>13</v>
      </c>
      <c r="D34" s="232">
        <v>3</v>
      </c>
      <c r="E34" s="232">
        <v>2</v>
      </c>
      <c r="F34" s="182">
        <v>0</v>
      </c>
      <c r="H34" s="222"/>
    </row>
    <row r="35" spans="1:8" ht="12.75" customHeight="1">
      <c r="A35" s="213"/>
      <c r="B35" s="233" t="s">
        <v>1094</v>
      </c>
      <c r="C35" s="232">
        <v>0</v>
      </c>
      <c r="D35" s="232">
        <v>0</v>
      </c>
      <c r="E35" s="232">
        <v>0</v>
      </c>
      <c r="F35" s="182">
        <v>0</v>
      </c>
      <c r="H35" s="222"/>
    </row>
    <row r="36" spans="1:8" ht="12.75">
      <c r="A36" s="213"/>
      <c r="B36" s="233" t="s">
        <v>736</v>
      </c>
      <c r="C36" s="232">
        <v>0</v>
      </c>
      <c r="D36" s="232">
        <v>0</v>
      </c>
      <c r="E36" s="232">
        <v>0</v>
      </c>
      <c r="F36" s="182">
        <v>0</v>
      </c>
      <c r="H36" s="222"/>
    </row>
    <row r="37" spans="1:8" ht="12.75">
      <c r="A37" s="213"/>
      <c r="B37" s="233" t="s">
        <v>737</v>
      </c>
      <c r="C37" s="232">
        <v>1</v>
      </c>
      <c r="D37" s="232">
        <v>16</v>
      </c>
      <c r="E37" s="232">
        <v>6</v>
      </c>
      <c r="F37" s="182">
        <v>0</v>
      </c>
      <c r="H37" s="222"/>
    </row>
    <row r="38" spans="1:8" ht="12.75">
      <c r="A38" s="213"/>
      <c r="B38" s="233" t="s">
        <v>738</v>
      </c>
      <c r="C38" s="232">
        <v>1</v>
      </c>
      <c r="D38" s="232">
        <v>0</v>
      </c>
      <c r="E38" s="232">
        <v>1</v>
      </c>
      <c r="F38" s="182">
        <v>0</v>
      </c>
      <c r="H38" s="222"/>
    </row>
    <row r="39" spans="1:8" ht="12.75">
      <c r="A39" s="213"/>
      <c r="B39" s="233" t="s">
        <v>689</v>
      </c>
      <c r="C39" s="232">
        <v>0</v>
      </c>
      <c r="D39" s="232">
        <v>0</v>
      </c>
      <c r="E39" s="232">
        <v>0</v>
      </c>
      <c r="F39" s="182">
        <v>0</v>
      </c>
      <c r="H39" s="222"/>
    </row>
    <row r="40" spans="1:8" ht="12.75">
      <c r="A40" s="213"/>
      <c r="B40" s="233" t="s">
        <v>312</v>
      </c>
      <c r="C40" s="232">
        <v>0</v>
      </c>
      <c r="D40" s="232">
        <v>0</v>
      </c>
      <c r="E40" s="232">
        <v>0</v>
      </c>
      <c r="F40" s="182">
        <v>0</v>
      </c>
      <c r="H40" s="222"/>
    </row>
    <row r="41" spans="1:8" ht="12.75">
      <c r="A41" s="213"/>
      <c r="B41" s="233" t="s">
        <v>690</v>
      </c>
      <c r="C41" s="232">
        <v>0</v>
      </c>
      <c r="D41" s="232">
        <v>0</v>
      </c>
      <c r="E41" s="232">
        <v>0</v>
      </c>
      <c r="F41" s="182">
        <v>0</v>
      </c>
      <c r="H41" s="222"/>
    </row>
    <row r="42" spans="1:8" ht="12.75">
      <c r="A42" s="213"/>
      <c r="B42" s="233" t="s">
        <v>691</v>
      </c>
      <c r="C42" s="232">
        <v>0</v>
      </c>
      <c r="D42" s="232">
        <v>0</v>
      </c>
      <c r="E42" s="232">
        <v>0</v>
      </c>
      <c r="F42" s="182">
        <v>0</v>
      </c>
      <c r="H42" s="222"/>
    </row>
    <row r="43" spans="1:8" ht="12.75">
      <c r="A43" s="213"/>
      <c r="B43" s="233" t="s">
        <v>692</v>
      </c>
      <c r="C43" s="232">
        <v>0</v>
      </c>
      <c r="D43" s="232">
        <v>0</v>
      </c>
      <c r="E43" s="232">
        <v>0</v>
      </c>
      <c r="F43" s="182">
        <v>0</v>
      </c>
      <c r="H43" s="222"/>
    </row>
    <row r="44" spans="1:8" ht="12.75">
      <c r="A44" s="213"/>
      <c r="B44" s="233" t="s">
        <v>693</v>
      </c>
      <c r="C44" s="232">
        <v>0</v>
      </c>
      <c r="D44" s="232">
        <v>0</v>
      </c>
      <c r="E44" s="232">
        <v>1</v>
      </c>
      <c r="F44" s="182">
        <v>0</v>
      </c>
      <c r="H44" s="222"/>
    </row>
    <row r="45" spans="1:8" ht="12.75">
      <c r="A45" s="213"/>
      <c r="B45" s="233" t="s">
        <v>694</v>
      </c>
      <c r="C45" s="232">
        <v>0</v>
      </c>
      <c r="D45" s="232">
        <v>0</v>
      </c>
      <c r="E45" s="232">
        <v>0</v>
      </c>
      <c r="F45" s="182">
        <v>0</v>
      </c>
      <c r="H45" s="222"/>
    </row>
    <row r="46" spans="1:8" ht="12.75">
      <c r="A46" s="213"/>
      <c r="B46" s="234" t="s">
        <v>695</v>
      </c>
      <c r="C46" s="235">
        <v>0</v>
      </c>
      <c r="D46" s="236">
        <v>0</v>
      </c>
      <c r="E46" s="236">
        <v>0</v>
      </c>
      <c r="F46" s="245">
        <v>0</v>
      </c>
      <c r="H46" s="222"/>
    </row>
    <row r="47" spans="1:8" ht="17.25" customHeight="1" thickBot="1" thickTop="1">
      <c r="A47" s="213"/>
      <c r="B47" s="237" t="s">
        <v>739</v>
      </c>
      <c r="C47" s="238">
        <f>SUM(C28:C46)</f>
        <v>152</v>
      </c>
      <c r="D47" s="238">
        <f>SUM(D28:D46)</f>
        <v>60</v>
      </c>
      <c r="E47" s="238">
        <f>SUM(E28:E46)</f>
        <v>32</v>
      </c>
      <c r="F47" s="239">
        <f>SUM(F28:F46)</f>
        <v>5</v>
      </c>
      <c r="H47" s="222"/>
    </row>
    <row r="48" spans="1:8" ht="17.25" customHeight="1" thickBot="1" thickTop="1">
      <c r="A48" s="213"/>
      <c r="B48" s="446" t="s">
        <v>1092</v>
      </c>
      <c r="C48" s="447"/>
      <c r="D48" s="447"/>
      <c r="E48" s="447"/>
      <c r="F48" s="448"/>
      <c r="H48" s="222"/>
    </row>
    <row r="49" spans="1:8" ht="14.25" thickBot="1" thickTop="1">
      <c r="A49" s="213"/>
      <c r="B49" s="455" t="s">
        <v>1095</v>
      </c>
      <c r="C49" s="214">
        <v>0</v>
      </c>
      <c r="D49" s="244"/>
      <c r="E49" s="456">
        <v>0</v>
      </c>
      <c r="F49" s="456">
        <v>0</v>
      </c>
      <c r="H49" s="222"/>
    </row>
    <row r="50" spans="1:8" ht="14.25" thickBot="1" thickTop="1">
      <c r="A50" s="213"/>
      <c r="B50" s="233" t="s">
        <v>1096</v>
      </c>
      <c r="C50" s="214">
        <v>0</v>
      </c>
      <c r="D50" s="449"/>
      <c r="E50" s="456">
        <v>0</v>
      </c>
      <c r="F50" s="456">
        <v>0</v>
      </c>
      <c r="H50" s="222"/>
    </row>
    <row r="51" spans="1:8" ht="14.25" thickBot="1" thickTop="1">
      <c r="A51" s="213"/>
      <c r="B51" s="234" t="s">
        <v>161</v>
      </c>
      <c r="C51" s="214">
        <v>0</v>
      </c>
      <c r="D51" s="449"/>
      <c r="E51" s="456">
        <v>0</v>
      </c>
      <c r="F51" s="456">
        <v>0</v>
      </c>
      <c r="H51" s="222"/>
    </row>
    <row r="52" spans="1:8" ht="17.25" customHeight="1" thickBot="1" thickTop="1">
      <c r="A52" s="213"/>
      <c r="B52" s="237" t="s">
        <v>1097</v>
      </c>
      <c r="C52" s="238">
        <f>SUM(C49:C51)</f>
        <v>0</v>
      </c>
      <c r="D52" s="449"/>
      <c r="E52" s="457">
        <f>SUM(E49:E51)</f>
        <v>0</v>
      </c>
      <c r="F52" s="239">
        <f>SUM(F49:F51)</f>
        <v>0</v>
      </c>
      <c r="H52" s="222"/>
    </row>
    <row r="53" spans="1:8" ht="12.75" customHeight="1" thickBot="1" thickTop="1">
      <c r="A53" s="213"/>
      <c r="B53" s="582" t="s">
        <v>619</v>
      </c>
      <c r="C53" s="582"/>
      <c r="D53" s="582"/>
      <c r="E53" s="582"/>
      <c r="F53" s="582"/>
      <c r="H53" s="222"/>
    </row>
    <row r="54" spans="1:8" ht="12.75">
      <c r="A54" s="213"/>
      <c r="B54" s="276" t="s">
        <v>696</v>
      </c>
      <c r="C54" s="243">
        <v>2</v>
      </c>
      <c r="D54" s="277"/>
      <c r="E54" s="278">
        <v>0</v>
      </c>
      <c r="F54" s="279">
        <v>0</v>
      </c>
      <c r="H54" s="24"/>
    </row>
    <row r="55" spans="1:8" ht="17.25" customHeight="1">
      <c r="A55" s="213"/>
      <c r="B55" s="237" t="s">
        <v>740</v>
      </c>
      <c r="C55" s="246">
        <f>SUM(C54:C54)</f>
        <v>2</v>
      </c>
      <c r="D55" s="280"/>
      <c r="E55" s="248">
        <f>SUM(E54:E54)</f>
        <v>0</v>
      </c>
      <c r="F55" s="246">
        <f>SUM(F54:F54)</f>
        <v>0</v>
      </c>
      <c r="H55" s="24"/>
    </row>
    <row r="56" spans="4:5" ht="12.75">
      <c r="D56" s="54"/>
      <c r="E56" s="54"/>
    </row>
    <row r="58" spans="2:8" ht="12.75" customHeight="1">
      <c r="B58" s="569" t="s">
        <v>741</v>
      </c>
      <c r="C58" s="569"/>
      <c r="H58" s="220"/>
    </row>
    <row r="59" spans="2:8" ht="12.75">
      <c r="B59" s="111" t="s">
        <v>742</v>
      </c>
      <c r="C59" s="249">
        <v>0</v>
      </c>
      <c r="H59" s="222"/>
    </row>
    <row r="60" spans="2:8" ht="12.75">
      <c r="B60" s="226" t="s">
        <v>743</v>
      </c>
      <c r="C60" s="249">
        <v>0</v>
      </c>
      <c r="H60" s="222"/>
    </row>
    <row r="61" spans="1:8" ht="17.25" customHeight="1">
      <c r="A61" s="213"/>
      <c r="B61" s="275" t="s">
        <v>90</v>
      </c>
      <c r="C61" s="246">
        <f>SUM(C59:C60)</f>
        <v>0</v>
      </c>
      <c r="D61" s="281"/>
      <c r="H61" s="24"/>
    </row>
    <row r="64" spans="2:8" ht="12.75" customHeight="1">
      <c r="B64" s="569" t="s">
        <v>744</v>
      </c>
      <c r="C64" s="569"/>
      <c r="H64" s="220"/>
    </row>
    <row r="65" spans="2:8" ht="12.75">
      <c r="B65" s="111" t="s">
        <v>699</v>
      </c>
      <c r="C65" s="249">
        <v>51</v>
      </c>
      <c r="H65" s="222"/>
    </row>
    <row r="66" spans="2:8" ht="12.75">
      <c r="B66" s="111" t="s">
        <v>700</v>
      </c>
      <c r="C66" s="249">
        <v>17</v>
      </c>
      <c r="H66" s="222"/>
    </row>
    <row r="67" spans="2:8" ht="12.75">
      <c r="B67" s="111" t="s">
        <v>701</v>
      </c>
      <c r="C67" s="249">
        <v>71</v>
      </c>
      <c r="H67" s="222"/>
    </row>
    <row r="68" spans="2:8" ht="12.75">
      <c r="B68" s="111" t="s">
        <v>702</v>
      </c>
      <c r="C68" s="225">
        <v>20</v>
      </c>
      <c r="H68" s="222"/>
    </row>
    <row r="69" spans="2:8" ht="12.75">
      <c r="B69" s="111" t="s">
        <v>745</v>
      </c>
      <c r="C69" s="225">
        <v>3</v>
      </c>
      <c r="H69" s="222"/>
    </row>
    <row r="70" spans="2:8" ht="12.75">
      <c r="B70" s="275" t="s">
        <v>90</v>
      </c>
      <c r="C70" s="246">
        <f>SUM(C65:C69)</f>
        <v>162</v>
      </c>
      <c r="H70" s="222"/>
    </row>
    <row r="73" spans="2:8" ht="12.75" customHeight="1">
      <c r="B73" s="569" t="s">
        <v>746</v>
      </c>
      <c r="C73" s="569"/>
      <c r="H73" s="220"/>
    </row>
    <row r="74" spans="2:8" ht="12.75">
      <c r="B74" s="250" t="s">
        <v>747</v>
      </c>
      <c r="C74" s="214">
        <v>0</v>
      </c>
      <c r="H74" s="222"/>
    </row>
    <row r="75" spans="2:8" ht="12.75">
      <c r="B75" s="112" t="s">
        <v>748</v>
      </c>
      <c r="C75" s="268">
        <v>6</v>
      </c>
      <c r="H75" s="222"/>
    </row>
    <row r="76" spans="2:8" ht="12.75">
      <c r="B76" s="275" t="s">
        <v>90</v>
      </c>
      <c r="C76" s="282">
        <f>SUM(C74:C75)</f>
        <v>6</v>
      </c>
      <c r="H76" s="222"/>
    </row>
    <row r="79" spans="2:8" ht="12.75" customHeight="1">
      <c r="B79" s="569" t="s">
        <v>749</v>
      </c>
      <c r="C79" s="569"/>
      <c r="H79" s="220"/>
    </row>
    <row r="80" spans="2:8" ht="12.75" customHeight="1">
      <c r="B80" s="111" t="s">
        <v>750</v>
      </c>
      <c r="C80" s="227">
        <v>0</v>
      </c>
      <c r="H80" s="220"/>
    </row>
    <row r="81" spans="2:8" ht="12.75">
      <c r="B81" s="111" t="s">
        <v>751</v>
      </c>
      <c r="C81" s="227">
        <v>0</v>
      </c>
      <c r="H81" s="222"/>
    </row>
    <row r="82" spans="2:8" ht="12.75" customHeight="1">
      <c r="B82" s="111" t="s">
        <v>752</v>
      </c>
      <c r="C82" s="227">
        <v>2</v>
      </c>
      <c r="H82" s="222"/>
    </row>
    <row r="83" spans="2:8" ht="12.75">
      <c r="B83" s="111" t="s">
        <v>713</v>
      </c>
      <c r="C83" s="227">
        <v>1</v>
      </c>
      <c r="D83" s="252"/>
      <c r="E83" s="253"/>
      <c r="H83" s="222"/>
    </row>
    <row r="84" spans="2:8" ht="12.75">
      <c r="B84" s="184" t="s">
        <v>714</v>
      </c>
      <c r="C84" s="224">
        <v>1</v>
      </c>
      <c r="H84" s="222"/>
    </row>
    <row r="85" spans="2:8" ht="12.75">
      <c r="B85" s="111" t="s">
        <v>715</v>
      </c>
      <c r="C85" s="227">
        <v>0</v>
      </c>
      <c r="H85" s="222"/>
    </row>
    <row r="86" spans="2:8" ht="12.75">
      <c r="B86" s="226" t="s">
        <v>753</v>
      </c>
      <c r="C86" s="225">
        <v>0</v>
      </c>
      <c r="H86" s="222"/>
    </row>
    <row r="87" spans="2:3" ht="12.75">
      <c r="B87" s="267"/>
      <c r="C87" s="267"/>
    </row>
    <row r="88" spans="2:3" ht="12.75">
      <c r="B88" s="54"/>
      <c r="C88" s="54"/>
    </row>
    <row r="89" spans="2:8" ht="12.75" customHeight="1" thickBot="1" thickTop="1">
      <c r="B89" s="569" t="s">
        <v>754</v>
      </c>
      <c r="C89" s="569"/>
      <c r="H89" s="220"/>
    </row>
    <row r="90" spans="2:8" ht="13.5" thickTop="1">
      <c r="B90" s="111" t="s">
        <v>755</v>
      </c>
      <c r="C90" s="214">
        <v>0</v>
      </c>
      <c r="H90" s="222"/>
    </row>
    <row r="91" spans="2:8" ht="12.75">
      <c r="B91" s="111" t="s">
        <v>445</v>
      </c>
      <c r="C91" s="224">
        <v>0</v>
      </c>
      <c r="H91" s="222"/>
    </row>
    <row r="92" spans="2:8" ht="13.5" thickBot="1">
      <c r="B92" s="112" t="s">
        <v>446</v>
      </c>
      <c r="C92" s="268">
        <v>0</v>
      </c>
      <c r="H92" s="222"/>
    </row>
    <row r="93" spans="2:3" ht="12.75">
      <c r="B93" s="54"/>
      <c r="C93" s="54"/>
    </row>
    <row r="95" spans="2:8" ht="12.75" customHeight="1">
      <c r="B95" s="569" t="s">
        <v>756</v>
      </c>
      <c r="C95" s="569"/>
      <c r="H95" s="220"/>
    </row>
    <row r="96" spans="2:8" ht="12.75" customHeight="1">
      <c r="B96" s="570" t="s">
        <v>757</v>
      </c>
      <c r="C96" s="570"/>
      <c r="H96" s="222"/>
    </row>
    <row r="97" spans="2:8" ht="12.75">
      <c r="B97" s="184" t="s">
        <v>758</v>
      </c>
      <c r="C97" s="249">
        <v>12</v>
      </c>
      <c r="H97" s="222"/>
    </row>
    <row r="98" spans="2:8" ht="12.75">
      <c r="B98" s="226" t="s">
        <v>169</v>
      </c>
      <c r="C98" s="268">
        <v>21</v>
      </c>
      <c r="H98" s="222"/>
    </row>
    <row r="99" spans="2:8" ht="12.75">
      <c r="B99" s="250" t="s">
        <v>759</v>
      </c>
      <c r="C99" s="201">
        <v>12</v>
      </c>
      <c r="H99" s="222"/>
    </row>
    <row r="100" spans="2:8" ht="12.75">
      <c r="B100" s="113" t="s">
        <v>760</v>
      </c>
      <c r="C100" s="201">
        <v>9</v>
      </c>
      <c r="H100" s="222"/>
    </row>
    <row r="101" spans="2:8" s="10" customFormat="1" ht="12.75">
      <c r="B101" s="467" t="s">
        <v>761</v>
      </c>
      <c r="C101" s="468">
        <v>54</v>
      </c>
      <c r="H101" s="469"/>
    </row>
    <row r="102" ht="12.75">
      <c r="C102" s="267"/>
    </row>
  </sheetData>
  <sheetProtection/>
  <mergeCells count="15">
    <mergeCell ref="B89:C89"/>
    <mergeCell ref="B95:C95"/>
    <mergeCell ref="B96:C96"/>
    <mergeCell ref="B58:C58"/>
    <mergeCell ref="B64:C64"/>
    <mergeCell ref="B73:C73"/>
    <mergeCell ref="B79:C79"/>
    <mergeCell ref="B53:F53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D7" sqref="D7"/>
    </sheetView>
  </sheetViews>
  <sheetFormatPr defaultColWidth="11.421875" defaultRowHeight="12.75"/>
  <cols>
    <col min="1" max="1" width="11.421875" style="254" customWidth="1"/>
    <col min="2" max="2" width="27.57421875" style="254" customWidth="1"/>
    <col min="3" max="16384" width="11.421875" style="254" customWidth="1"/>
  </cols>
  <sheetData>
    <row r="3" spans="2:4" ht="51">
      <c r="B3" s="255"/>
      <c r="C3" s="256" t="s">
        <v>678</v>
      </c>
      <c r="D3" s="256" t="s">
        <v>271</v>
      </c>
    </row>
    <row r="4" spans="2:4" ht="12.75" customHeight="1">
      <c r="B4" s="257" t="s">
        <v>716</v>
      </c>
      <c r="C4" s="258">
        <f>SUM(DatosViolenciaGénero!C28:C34)</f>
        <v>150</v>
      </c>
      <c r="D4" s="258">
        <f>SUM(DatosViolenciaGénero!D28:D34)</f>
        <v>44</v>
      </c>
    </row>
    <row r="5" spans="2:4" ht="12.75">
      <c r="B5" s="257" t="s">
        <v>572</v>
      </c>
      <c r="C5" s="258">
        <f>SUM(DatosViolenciaGénero!C35:C38)</f>
        <v>2</v>
      </c>
      <c r="D5" s="258">
        <f>SUM(DatosViolenciaGénero!D35:D38)</f>
        <v>16</v>
      </c>
    </row>
    <row r="6" spans="2:4" ht="12.75" customHeight="1">
      <c r="B6" s="257" t="s">
        <v>717</v>
      </c>
      <c r="C6" s="258">
        <f>DatosViolenciaGénero!C39</f>
        <v>0</v>
      </c>
      <c r="D6" s="258">
        <f>DatosViolenciaGénero!D39</f>
        <v>0</v>
      </c>
    </row>
    <row r="7" spans="2:4" ht="12.75" customHeight="1">
      <c r="B7" s="257" t="s">
        <v>718</v>
      </c>
      <c r="C7" s="258">
        <f>SUM(DatosViolenciaGénero!C40:C42)</f>
        <v>0</v>
      </c>
      <c r="D7" s="258">
        <f>SUM(DatosViolenciaGénero!D40:D42)</f>
        <v>0</v>
      </c>
    </row>
    <row r="8" spans="2:4" ht="12.75" customHeight="1">
      <c r="B8" s="257" t="s">
        <v>719</v>
      </c>
      <c r="C8" s="258">
        <f>DatosViolenciaGénero!C43</f>
        <v>0</v>
      </c>
      <c r="D8" s="258">
        <f>DatosViolenciaGénero!D43</f>
        <v>0</v>
      </c>
    </row>
    <row r="9" spans="2:4" ht="12.75" customHeight="1">
      <c r="B9" s="257" t="s">
        <v>720</v>
      </c>
      <c r="C9" s="258">
        <f>SUM(DatosViolenciaGénero!C44:C46)</f>
        <v>0</v>
      </c>
      <c r="D9" s="258">
        <f>SUM(DatosViolenciaGénero!D44:D46)</f>
        <v>0</v>
      </c>
    </row>
    <row r="10" spans="2:4" ht="12.75">
      <c r="B10" s="257" t="s">
        <v>38</v>
      </c>
      <c r="C10" s="258">
        <f>DatosViolenciaGénero!C55</f>
        <v>2</v>
      </c>
      <c r="D10" s="258"/>
    </row>
    <row r="14" spans="2:3" ht="12.75" customHeight="1">
      <c r="B14" s="581" t="s">
        <v>709</v>
      </c>
      <c r="C14" s="581"/>
    </row>
    <row r="15" spans="2:3" ht="12.75">
      <c r="B15" s="259" t="s">
        <v>721</v>
      </c>
      <c r="C15" s="283">
        <f>DatosViolenciaGénero!C81</f>
        <v>0</v>
      </c>
    </row>
    <row r="16" spans="2:3" ht="12.75">
      <c r="B16" s="260" t="s">
        <v>722</v>
      </c>
      <c r="C16" s="261">
        <f>DatosViolenciaGénero!C82</f>
        <v>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B1:E31"/>
  <sheetViews>
    <sheetView showGridLines="0" showRowColHeaders="0" zoomScalePageLayoutView="0" workbookViewId="0" topLeftCell="A1">
      <selection activeCell="E4" sqref="E4:F193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762</v>
      </c>
    </row>
    <row r="4" spans="2:3" ht="12.75">
      <c r="B4" s="173"/>
      <c r="C4" s="173"/>
    </row>
    <row r="5" spans="2:5" ht="12.75" customHeight="1" thickBot="1" thickTop="1">
      <c r="B5" s="569" t="s">
        <v>607</v>
      </c>
      <c r="C5" s="569"/>
      <c r="E5" s="220"/>
    </row>
    <row r="6" spans="2:5" ht="13.5" thickTop="1">
      <c r="B6" s="178" t="s">
        <v>763</v>
      </c>
      <c r="C6" s="264">
        <v>2</v>
      </c>
      <c r="E6" s="284"/>
    </row>
    <row r="7" spans="2:5" ht="12.75">
      <c r="B7" s="111" t="s">
        <v>764</v>
      </c>
      <c r="C7" s="227">
        <v>9</v>
      </c>
      <c r="E7" s="284"/>
    </row>
    <row r="8" spans="2:5" ht="12.75">
      <c r="B8" s="111" t="s">
        <v>765</v>
      </c>
      <c r="C8" s="227">
        <v>2</v>
      </c>
      <c r="E8" s="284"/>
    </row>
    <row r="9" spans="2:5" ht="12.75">
      <c r="B9" s="111" t="s">
        <v>766</v>
      </c>
      <c r="C9" s="227">
        <v>0</v>
      </c>
      <c r="E9" s="284"/>
    </row>
    <row r="10" spans="2:5" ht="12.75">
      <c r="B10" s="111" t="s">
        <v>767</v>
      </c>
      <c r="C10" s="227">
        <v>0</v>
      </c>
      <c r="E10" s="284"/>
    </row>
    <row r="11" spans="2:5" ht="12.75">
      <c r="B11" s="111" t="s">
        <v>768</v>
      </c>
      <c r="C11" s="227">
        <v>0</v>
      </c>
      <c r="E11" s="284"/>
    </row>
    <row r="12" spans="2:3" ht="12.75">
      <c r="B12" s="111" t="s">
        <v>1098</v>
      </c>
      <c r="C12" s="458">
        <v>0</v>
      </c>
    </row>
    <row r="13" spans="2:3" ht="13.5" thickBot="1">
      <c r="B13" s="112" t="s">
        <v>1099</v>
      </c>
      <c r="C13" s="459">
        <v>0</v>
      </c>
    </row>
    <row r="14" ht="14.25" thickBot="1" thickTop="1"/>
    <row r="15" spans="2:5" ht="12.75" customHeight="1">
      <c r="B15" s="569" t="s">
        <v>769</v>
      </c>
      <c r="C15" s="569"/>
      <c r="E15" s="220"/>
    </row>
    <row r="16" spans="2:5" ht="12.75">
      <c r="B16" s="184" t="s">
        <v>770</v>
      </c>
      <c r="C16" s="249">
        <v>2</v>
      </c>
      <c r="E16" s="284"/>
    </row>
    <row r="17" spans="2:5" ht="12.75">
      <c r="B17" s="111" t="s">
        <v>771</v>
      </c>
      <c r="C17" s="224">
        <v>0</v>
      </c>
      <c r="E17" s="284"/>
    </row>
    <row r="18" spans="2:5" ht="12.75">
      <c r="B18" s="226" t="s">
        <v>772</v>
      </c>
      <c r="C18" s="225">
        <v>1</v>
      </c>
      <c r="E18" s="284"/>
    </row>
    <row r="19" spans="2:3" ht="12.75">
      <c r="B19" s="267"/>
      <c r="C19" s="267"/>
    </row>
    <row r="21" spans="2:5" ht="12.75" customHeight="1">
      <c r="B21" s="569" t="s">
        <v>773</v>
      </c>
      <c r="C21" s="569"/>
      <c r="E21" s="220"/>
    </row>
    <row r="22" spans="2:5" ht="12.75">
      <c r="B22" s="178" t="s">
        <v>774</v>
      </c>
      <c r="C22" s="207">
        <v>1</v>
      </c>
      <c r="E22" s="284"/>
    </row>
    <row r="23" spans="2:5" ht="12.75">
      <c r="B23" s="184" t="s">
        <v>775</v>
      </c>
      <c r="C23" s="182">
        <v>1</v>
      </c>
      <c r="E23" s="284"/>
    </row>
    <row r="24" spans="2:5" ht="12.75">
      <c r="B24" s="111" t="s">
        <v>776</v>
      </c>
      <c r="C24" s="278">
        <v>1</v>
      </c>
      <c r="D24" s="221"/>
      <c r="E24" s="284"/>
    </row>
    <row r="25" spans="2:5" ht="12.75">
      <c r="B25" s="112" t="s">
        <v>777</v>
      </c>
      <c r="C25" s="225">
        <v>0</v>
      </c>
      <c r="E25" s="284"/>
    </row>
    <row r="26" ht="12.75">
      <c r="C26" s="267"/>
    </row>
    <row r="28" spans="2:5" ht="12.75" customHeight="1">
      <c r="B28" s="569" t="s">
        <v>778</v>
      </c>
      <c r="C28" s="569"/>
      <c r="E28" s="220"/>
    </row>
    <row r="29" spans="2:5" ht="12.75">
      <c r="B29" s="184" t="s">
        <v>779</v>
      </c>
      <c r="C29" s="249">
        <v>0</v>
      </c>
      <c r="E29" s="222"/>
    </row>
    <row r="30" spans="2:5" ht="12.75">
      <c r="B30" s="184" t="s">
        <v>780</v>
      </c>
      <c r="C30" s="227">
        <v>1</v>
      </c>
      <c r="E30" s="222"/>
    </row>
    <row r="31" spans="2:5" ht="12.75">
      <c r="B31" s="112" t="s">
        <v>781</v>
      </c>
      <c r="C31" s="268">
        <v>0</v>
      </c>
      <c r="E31" s="24"/>
    </row>
  </sheetData>
  <sheetProtection/>
  <mergeCells count="4">
    <mergeCell ref="B5:C5"/>
    <mergeCell ref="B15:C15"/>
    <mergeCell ref="B21:C21"/>
    <mergeCell ref="B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" sqref="E1:E195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782</v>
      </c>
    </row>
    <row r="4" spans="2:3" ht="12.75">
      <c r="B4" s="173"/>
      <c r="C4" s="173"/>
    </row>
    <row r="5" spans="2:5" ht="12.75" customHeight="1">
      <c r="B5" s="569" t="s">
        <v>783</v>
      </c>
      <c r="C5" s="569"/>
      <c r="E5" s="220"/>
    </row>
    <row r="6" spans="2:5" ht="12.75">
      <c r="B6" s="184" t="s">
        <v>784</v>
      </c>
      <c r="C6" s="285">
        <v>1</v>
      </c>
      <c r="E6" s="284"/>
    </row>
    <row r="7" spans="2:5" ht="12.75">
      <c r="B7" s="111" t="s">
        <v>785</v>
      </c>
      <c r="C7" s="278">
        <v>0</v>
      </c>
      <c r="D7" s="221"/>
      <c r="E7" s="284"/>
    </row>
    <row r="8" spans="2:5" ht="12.75">
      <c r="B8" s="111" t="s">
        <v>786</v>
      </c>
      <c r="C8" s="225">
        <v>0</v>
      </c>
      <c r="D8" s="54"/>
      <c r="E8" s="284"/>
    </row>
    <row r="9" spans="2:5" ht="12.75">
      <c r="B9" s="111" t="s">
        <v>787</v>
      </c>
      <c r="C9" s="225">
        <v>0</v>
      </c>
      <c r="E9" s="284"/>
    </row>
    <row r="10" spans="2:5" ht="12.75">
      <c r="B10" s="111" t="s">
        <v>788</v>
      </c>
      <c r="C10" s="225">
        <v>0</v>
      </c>
      <c r="E10" s="284"/>
    </row>
    <row r="11" spans="2:5" ht="12.75">
      <c r="B11" s="112" t="s">
        <v>789</v>
      </c>
      <c r="C11" s="268">
        <v>0</v>
      </c>
      <c r="E11" s="284"/>
    </row>
    <row r="14" spans="2:5" ht="12.75" customHeight="1">
      <c r="B14" s="569" t="s">
        <v>790</v>
      </c>
      <c r="C14" s="569"/>
      <c r="E14" s="220"/>
    </row>
    <row r="15" spans="2:5" ht="13.5" thickTop="1">
      <c r="B15" s="184" t="s">
        <v>791</v>
      </c>
      <c r="C15" s="249">
        <v>0</v>
      </c>
      <c r="E15" s="284"/>
    </row>
    <row r="16" spans="2:5" ht="12.75">
      <c r="B16" s="111" t="s">
        <v>792</v>
      </c>
      <c r="C16" s="249">
        <v>0</v>
      </c>
      <c r="E16" s="284"/>
    </row>
    <row r="17" spans="2:5" ht="13.5" thickBot="1">
      <c r="B17" s="112" t="s">
        <v>793</v>
      </c>
      <c r="C17" s="249">
        <v>0</v>
      </c>
      <c r="E17" s="284"/>
    </row>
    <row r="18" ht="13.5" thickTop="1"/>
    <row r="20" spans="2:5" ht="12.75" customHeight="1">
      <c r="B20" s="569" t="s">
        <v>794</v>
      </c>
      <c r="C20" s="569"/>
      <c r="E20" s="220"/>
    </row>
    <row r="21" spans="2:5" ht="13.5" thickTop="1">
      <c r="B21" s="184" t="s">
        <v>795</v>
      </c>
      <c r="C21" s="249">
        <v>0</v>
      </c>
      <c r="E21" s="284"/>
    </row>
    <row r="22" spans="2:5" ht="12.75">
      <c r="B22" s="286" t="s">
        <v>796</v>
      </c>
      <c r="C22" s="249">
        <v>0</v>
      </c>
      <c r="E22" s="284"/>
    </row>
    <row r="23" spans="2:5" ht="13.5" thickBot="1">
      <c r="B23" s="112" t="s">
        <v>797</v>
      </c>
      <c r="C23" s="249">
        <v>0</v>
      </c>
      <c r="E23" s="284"/>
    </row>
    <row r="24" ht="13.5" thickTop="1"/>
    <row r="26" spans="2:5" ht="12.75" customHeight="1">
      <c r="B26" s="569" t="s">
        <v>798</v>
      </c>
      <c r="C26" s="569"/>
      <c r="E26" s="220"/>
    </row>
    <row r="27" spans="2:5" ht="13.5" thickTop="1">
      <c r="B27" s="184" t="s">
        <v>799</v>
      </c>
      <c r="C27" s="249">
        <v>0</v>
      </c>
      <c r="E27" s="284"/>
    </row>
    <row r="28" spans="2:5" ht="12.75">
      <c r="B28" s="111" t="s">
        <v>800</v>
      </c>
      <c r="C28" s="249">
        <v>0</v>
      </c>
      <c r="E28" s="284"/>
    </row>
    <row r="29" spans="2:5" ht="12.75">
      <c r="B29" s="111" t="s">
        <v>801</v>
      </c>
      <c r="C29" s="249">
        <v>0</v>
      </c>
      <c r="E29" s="284"/>
    </row>
    <row r="30" spans="2:5" ht="12.75">
      <c r="B30" s="111" t="s">
        <v>802</v>
      </c>
      <c r="C30" s="249">
        <v>0</v>
      </c>
      <c r="E30" s="284"/>
    </row>
    <row r="31" spans="2:5" ht="13.5" thickBot="1">
      <c r="B31" s="112" t="s">
        <v>803</v>
      </c>
      <c r="C31" s="249">
        <v>0</v>
      </c>
      <c r="E31" s="284"/>
    </row>
    <row r="32" ht="13.5" thickTop="1"/>
    <row r="33" ht="13.5" thickBot="1"/>
    <row r="34" spans="2:5" ht="12.75" customHeight="1" thickBot="1" thickTop="1">
      <c r="B34" s="587" t="s">
        <v>804</v>
      </c>
      <c r="C34" s="588"/>
      <c r="E34" s="220"/>
    </row>
    <row r="35" spans="2:5" ht="13.5" thickTop="1">
      <c r="B35" s="184" t="s">
        <v>805</v>
      </c>
      <c r="C35" s="249">
        <v>0</v>
      </c>
      <c r="E35" s="284"/>
    </row>
    <row r="36" spans="2:5" ht="12.75">
      <c r="B36" s="111" t="s">
        <v>806</v>
      </c>
      <c r="C36" s="249">
        <v>0</v>
      </c>
      <c r="E36" s="284"/>
    </row>
    <row r="37" spans="2:5" ht="12.75">
      <c r="B37" s="111" t="s">
        <v>807</v>
      </c>
      <c r="C37" s="249">
        <v>0</v>
      </c>
      <c r="E37" s="284"/>
    </row>
    <row r="38" spans="2:5" ht="12.75">
      <c r="B38" s="111" t="s">
        <v>729</v>
      </c>
      <c r="C38" s="249">
        <v>0</v>
      </c>
      <c r="E38" s="284"/>
    </row>
    <row r="39" spans="2:5" ht="12.75">
      <c r="B39" s="226" t="s">
        <v>808</v>
      </c>
      <c r="C39" s="249">
        <v>1</v>
      </c>
      <c r="E39" s="284"/>
    </row>
    <row r="40" spans="2:5" ht="13.5" thickBot="1">
      <c r="B40" s="112" t="s">
        <v>447</v>
      </c>
      <c r="C40" s="249">
        <v>0</v>
      </c>
      <c r="E40" s="284"/>
    </row>
    <row r="41" ht="13.5" thickTop="1"/>
    <row r="43" spans="2:5" ht="12.75" customHeight="1">
      <c r="B43" s="569" t="s">
        <v>809</v>
      </c>
      <c r="C43" s="569"/>
      <c r="E43" s="220"/>
    </row>
    <row r="44" spans="2:5" ht="13.5" thickTop="1">
      <c r="B44" s="184" t="s">
        <v>805</v>
      </c>
      <c r="C44" s="249">
        <v>0</v>
      </c>
      <c r="E44" s="284"/>
    </row>
    <row r="45" spans="2:5" ht="12.75">
      <c r="B45" s="111" t="s">
        <v>806</v>
      </c>
      <c r="C45" s="249">
        <v>0</v>
      </c>
      <c r="E45" s="284"/>
    </row>
    <row r="46" spans="2:5" ht="12.75">
      <c r="B46" s="111" t="s">
        <v>807</v>
      </c>
      <c r="C46" s="249">
        <v>0</v>
      </c>
      <c r="E46" s="284"/>
    </row>
    <row r="47" spans="2:5" ht="12.75">
      <c r="B47" s="111" t="s">
        <v>729</v>
      </c>
      <c r="C47" s="249">
        <v>0</v>
      </c>
      <c r="E47" s="284"/>
    </row>
    <row r="48" spans="2:5" ht="13.5" thickBot="1">
      <c r="B48" s="112" t="s">
        <v>808</v>
      </c>
      <c r="C48" s="249">
        <v>0</v>
      </c>
      <c r="E48" s="284"/>
    </row>
    <row r="49" ht="13.5" thickTop="1"/>
    <row r="51" spans="2:5" ht="12.75" customHeight="1">
      <c r="B51" s="569" t="s">
        <v>810</v>
      </c>
      <c r="C51" s="569"/>
      <c r="E51" s="220"/>
    </row>
    <row r="52" spans="2:5" ht="13.5" thickTop="1">
      <c r="B52" s="184" t="s">
        <v>805</v>
      </c>
      <c r="C52" s="249">
        <v>0</v>
      </c>
      <c r="E52" s="284"/>
    </row>
    <row r="53" spans="2:5" ht="12.75">
      <c r="B53" s="111" t="s">
        <v>806</v>
      </c>
      <c r="C53" s="249">
        <v>0</v>
      </c>
      <c r="E53" s="284"/>
    </row>
    <row r="54" spans="2:5" ht="12.75">
      <c r="B54" s="111" t="s">
        <v>807</v>
      </c>
      <c r="C54" s="249">
        <v>0</v>
      </c>
      <c r="E54" s="284"/>
    </row>
    <row r="55" spans="2:5" ht="12.75">
      <c r="B55" s="111" t="s">
        <v>729</v>
      </c>
      <c r="C55" s="249">
        <v>0</v>
      </c>
      <c r="E55" s="284"/>
    </row>
    <row r="56" spans="2:5" ht="13.5" thickBot="1">
      <c r="B56" s="112" t="s">
        <v>808</v>
      </c>
      <c r="C56" s="249">
        <v>0</v>
      </c>
      <c r="E56" s="284"/>
    </row>
    <row r="57" ht="13.5" thickTop="1"/>
    <row r="59" spans="2:5" ht="12.75" customHeight="1">
      <c r="B59" s="287" t="s">
        <v>811</v>
      </c>
      <c r="C59" s="288"/>
      <c r="E59" s="220"/>
    </row>
    <row r="60" spans="2:5" ht="13.5" thickTop="1">
      <c r="B60" s="111" t="s">
        <v>805</v>
      </c>
      <c r="C60" s="225">
        <v>0</v>
      </c>
      <c r="E60" s="284"/>
    </row>
    <row r="61" spans="2:5" ht="12.75">
      <c r="B61" s="111" t="s">
        <v>806</v>
      </c>
      <c r="C61" s="225">
        <v>0</v>
      </c>
      <c r="E61" s="284"/>
    </row>
    <row r="62" spans="2:5" ht="12.75">
      <c r="B62" s="111" t="s">
        <v>807</v>
      </c>
      <c r="C62" s="225">
        <v>0</v>
      </c>
      <c r="E62" s="284"/>
    </row>
    <row r="63" spans="2:5" ht="12.75">
      <c r="B63" s="111" t="s">
        <v>729</v>
      </c>
      <c r="C63" s="225">
        <v>0</v>
      </c>
      <c r="E63" s="284"/>
    </row>
    <row r="64" spans="2:5" ht="13.5" thickBot="1">
      <c r="B64" s="112" t="s">
        <v>808</v>
      </c>
      <c r="C64" s="225">
        <v>0</v>
      </c>
      <c r="E64" s="284"/>
    </row>
    <row r="65" ht="13.5" thickTop="1"/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N6" sqref="N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812</v>
      </c>
    </row>
    <row r="3" s="121" customFormat="1" ht="6.75" customHeight="1"/>
    <row r="4" spans="2:14" s="122" customFormat="1" ht="51">
      <c r="B4" s="123"/>
      <c r="C4" s="124" t="s">
        <v>3</v>
      </c>
      <c r="D4" s="125" t="s">
        <v>269</v>
      </c>
      <c r="E4" s="125" t="s">
        <v>270</v>
      </c>
      <c r="F4" s="125" t="s">
        <v>271</v>
      </c>
      <c r="G4" s="125" t="s">
        <v>272</v>
      </c>
      <c r="H4" s="125" t="s">
        <v>50</v>
      </c>
      <c r="I4" s="125" t="s">
        <v>52</v>
      </c>
      <c r="J4" s="125" t="s">
        <v>53</v>
      </c>
      <c r="K4" s="125" t="s">
        <v>55</v>
      </c>
      <c r="L4" s="125" t="s">
        <v>273</v>
      </c>
      <c r="M4" s="125" t="s">
        <v>58</v>
      </c>
      <c r="N4" s="127" t="s">
        <v>32</v>
      </c>
    </row>
    <row r="5" spans="2:14" s="128" customFormat="1" ht="18" customHeight="1">
      <c r="B5" s="143" t="s">
        <v>408</v>
      </c>
      <c r="C5" s="144">
        <f>SUM(C6:C12)</f>
        <v>97</v>
      </c>
      <c r="D5" s="144">
        <f>SUM(D6:D12)</f>
        <v>238</v>
      </c>
      <c r="E5" s="144">
        <f aca="true" t="shared" si="0" ref="E5:N5">SUM(E6:E12)</f>
        <v>137</v>
      </c>
      <c r="F5" s="144">
        <f t="shared" si="0"/>
        <v>42</v>
      </c>
      <c r="G5" s="144">
        <f t="shared" si="0"/>
        <v>41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1</v>
      </c>
      <c r="M5" s="144">
        <f t="shared" si="0"/>
        <v>0</v>
      </c>
      <c r="N5" s="144">
        <f t="shared" si="0"/>
        <v>266</v>
      </c>
    </row>
    <row r="6" spans="2:14" s="121" customFormat="1" ht="12.75">
      <c r="B6" s="133" t="s">
        <v>409</v>
      </c>
      <c r="C6" s="138">
        <f>DatosDelitos!C177</f>
        <v>6</v>
      </c>
      <c r="D6" s="138">
        <f>DatosDelitos!F177</f>
        <v>2</v>
      </c>
      <c r="E6" s="138">
        <f>DatosDelitos!G177</f>
        <v>1</v>
      </c>
      <c r="F6" s="138">
        <f>DatosDelitos!H177</f>
        <v>1</v>
      </c>
      <c r="G6" s="138">
        <f>DatosDelitos!I177</f>
        <v>0</v>
      </c>
      <c r="H6" s="138">
        <f>DatosDelitos!J177</f>
        <v>0</v>
      </c>
      <c r="I6" s="138">
        <f>DatosDelitos!K177</f>
        <v>0</v>
      </c>
      <c r="J6" s="138">
        <f>DatosDelitos!L177</f>
        <v>0</v>
      </c>
      <c r="K6" s="138">
        <f>DatosDelitos!M177</f>
        <v>0</v>
      </c>
      <c r="L6" s="138">
        <f>DatosDelitos!N177</f>
        <v>0</v>
      </c>
      <c r="M6" s="138">
        <f>DatosDelitos!O177</f>
        <v>0</v>
      </c>
      <c r="N6" s="289">
        <f>DatosDelitos!P177</f>
        <v>3</v>
      </c>
    </row>
    <row r="7" spans="2:14" s="121" customFormat="1" ht="12.75">
      <c r="B7" s="133" t="s">
        <v>410</v>
      </c>
      <c r="C7" s="138">
        <f>DatosDelitos!C178</f>
        <v>59</v>
      </c>
      <c r="D7" s="138">
        <f>DatosDelitos!F178</f>
        <v>140</v>
      </c>
      <c r="E7" s="138">
        <f>DatosDelitos!G178</f>
        <v>81</v>
      </c>
      <c r="F7" s="138">
        <f>DatosDelitos!H178</f>
        <v>26</v>
      </c>
      <c r="G7" s="138">
        <f>DatosDelitos!I178</f>
        <v>27</v>
      </c>
      <c r="H7" s="138">
        <f>DatosDelitos!J178</f>
        <v>0</v>
      </c>
      <c r="I7" s="138">
        <f>DatosDelitos!K178</f>
        <v>0</v>
      </c>
      <c r="J7" s="138">
        <f>DatosDelitos!L178</f>
        <v>0</v>
      </c>
      <c r="K7" s="138">
        <f>DatosDelitos!M178</f>
        <v>0</v>
      </c>
      <c r="L7" s="138">
        <f>DatosDelitos!N178</f>
        <v>0</v>
      </c>
      <c r="M7" s="138">
        <f>DatosDelitos!O178</f>
        <v>0</v>
      </c>
      <c r="N7" s="289">
        <f>DatosDelitos!P178</f>
        <v>161</v>
      </c>
    </row>
    <row r="8" spans="2:14" s="121" customFormat="1" ht="12.75">
      <c r="B8" s="133" t="s">
        <v>411</v>
      </c>
      <c r="C8" s="138">
        <f>DatosDelitos!C179</f>
        <v>5</v>
      </c>
      <c r="D8" s="138">
        <f>DatosDelitos!F179</f>
        <v>4</v>
      </c>
      <c r="E8" s="138">
        <f>DatosDelitos!G179</f>
        <v>0</v>
      </c>
      <c r="F8" s="138">
        <f>DatosDelitos!H179</f>
        <v>0</v>
      </c>
      <c r="G8" s="138">
        <f>DatosDelitos!I179</f>
        <v>0</v>
      </c>
      <c r="H8" s="138">
        <f>DatosDelitos!J179</f>
        <v>0</v>
      </c>
      <c r="I8" s="138">
        <f>DatosDelitos!K179</f>
        <v>0</v>
      </c>
      <c r="J8" s="138">
        <f>DatosDelitos!L179</f>
        <v>0</v>
      </c>
      <c r="K8" s="138">
        <f>DatosDelitos!M179</f>
        <v>0</v>
      </c>
      <c r="L8" s="138">
        <f>DatosDelitos!N179</f>
        <v>0</v>
      </c>
      <c r="M8" s="138">
        <f>DatosDelitos!O179</f>
        <v>0</v>
      </c>
      <c r="N8" s="289">
        <f>DatosDelitos!P179</f>
        <v>2</v>
      </c>
    </row>
    <row r="9" spans="2:14" s="121" customFormat="1" ht="12.75">
      <c r="B9" s="139" t="s">
        <v>412</v>
      </c>
      <c r="C9" s="138">
        <f>DatosDelitos!C180</f>
        <v>1</v>
      </c>
      <c r="D9" s="138">
        <f>DatosDelitos!F180</f>
        <v>0</v>
      </c>
      <c r="E9" s="138">
        <f>DatosDelitos!G180</f>
        <v>0</v>
      </c>
      <c r="F9" s="138">
        <f>DatosDelitos!H180</f>
        <v>0</v>
      </c>
      <c r="G9" s="138">
        <f>DatosDelitos!I180</f>
        <v>0</v>
      </c>
      <c r="H9" s="138">
        <f>DatosDelitos!J180</f>
        <v>0</v>
      </c>
      <c r="I9" s="138">
        <f>DatosDelitos!K180</f>
        <v>0</v>
      </c>
      <c r="J9" s="138">
        <f>DatosDelitos!L180</f>
        <v>0</v>
      </c>
      <c r="K9" s="138">
        <f>DatosDelitos!M180</f>
        <v>0</v>
      </c>
      <c r="L9" s="138">
        <f>DatosDelitos!N180</f>
        <v>0</v>
      </c>
      <c r="M9" s="138">
        <f>DatosDelitos!O180</f>
        <v>0</v>
      </c>
      <c r="N9" s="289">
        <f>DatosDelitos!P180</f>
        <v>0</v>
      </c>
    </row>
    <row r="10" spans="2:14" s="121" customFormat="1" ht="12.75">
      <c r="B10" s="133" t="s">
        <v>413</v>
      </c>
      <c r="C10" s="138">
        <f>DatosDelitos!C181</f>
        <v>4</v>
      </c>
      <c r="D10" s="138">
        <f>DatosDelitos!F181</f>
        <v>6</v>
      </c>
      <c r="E10" s="138">
        <f>DatosDelitos!G181</f>
        <v>4</v>
      </c>
      <c r="F10" s="138">
        <f>DatosDelitos!H181</f>
        <v>2</v>
      </c>
      <c r="G10" s="138">
        <f>DatosDelitos!I181</f>
        <v>3</v>
      </c>
      <c r="H10" s="138">
        <f>DatosDelitos!J181</f>
        <v>0</v>
      </c>
      <c r="I10" s="138">
        <f>DatosDelitos!K181</f>
        <v>0</v>
      </c>
      <c r="J10" s="138">
        <f>DatosDelitos!L181</f>
        <v>0</v>
      </c>
      <c r="K10" s="138">
        <f>DatosDelitos!M181</f>
        <v>0</v>
      </c>
      <c r="L10" s="138">
        <f>DatosDelitos!N181</f>
        <v>0</v>
      </c>
      <c r="M10" s="138">
        <f>DatosDelitos!O181</f>
        <v>0</v>
      </c>
      <c r="N10" s="289">
        <f>DatosDelitos!P181</f>
        <v>4</v>
      </c>
    </row>
    <row r="11" spans="2:14" s="121" customFormat="1" ht="12.75">
      <c r="B11" s="133" t="s">
        <v>414</v>
      </c>
      <c r="C11" s="138">
        <f>DatosDelitos!C182</f>
        <v>21</v>
      </c>
      <c r="D11" s="138">
        <f>DatosDelitos!F182</f>
        <v>86</v>
      </c>
      <c r="E11" s="138">
        <f>DatosDelitos!G182</f>
        <v>51</v>
      </c>
      <c r="F11" s="138">
        <f>DatosDelitos!H182</f>
        <v>13</v>
      </c>
      <c r="G11" s="138">
        <f>DatosDelitos!I182</f>
        <v>11</v>
      </c>
      <c r="H11" s="138">
        <f>DatosDelitos!J182</f>
        <v>0</v>
      </c>
      <c r="I11" s="138">
        <f>DatosDelitos!K182</f>
        <v>0</v>
      </c>
      <c r="J11" s="138">
        <f>DatosDelitos!L182</f>
        <v>0</v>
      </c>
      <c r="K11" s="138">
        <f>DatosDelitos!M182</f>
        <v>0</v>
      </c>
      <c r="L11" s="138">
        <f>DatosDelitos!N182</f>
        <v>1</v>
      </c>
      <c r="M11" s="138">
        <f>DatosDelitos!O182</f>
        <v>0</v>
      </c>
      <c r="N11" s="289">
        <f>DatosDelitos!P182</f>
        <v>96</v>
      </c>
    </row>
    <row r="12" spans="2:14" s="121" customFormat="1" ht="12.75">
      <c r="B12" s="290" t="s">
        <v>415</v>
      </c>
      <c r="C12" s="291">
        <f>DatosDelitos!C183</f>
        <v>1</v>
      </c>
      <c r="D12" s="291">
        <f>DatosDelitos!F183</f>
        <v>0</v>
      </c>
      <c r="E12" s="291">
        <f>DatosDelitos!G183</f>
        <v>0</v>
      </c>
      <c r="F12" s="291">
        <f>DatosDelitos!H183</f>
        <v>0</v>
      </c>
      <c r="G12" s="291">
        <f>DatosDelitos!I183</f>
        <v>0</v>
      </c>
      <c r="H12" s="291">
        <f>DatosDelitos!J183</f>
        <v>0</v>
      </c>
      <c r="I12" s="291">
        <f>DatosDelitos!K183</f>
        <v>0</v>
      </c>
      <c r="J12" s="291">
        <f>DatosDelitos!L183</f>
        <v>0</v>
      </c>
      <c r="K12" s="291">
        <f>DatosDelitos!M183</f>
        <v>0</v>
      </c>
      <c r="L12" s="291">
        <f>DatosDelitos!N183</f>
        <v>0</v>
      </c>
      <c r="M12" s="291">
        <f>DatosDelitos!O183</f>
        <v>0</v>
      </c>
      <c r="N12" s="292">
        <f>DatosDelitos!P183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B1:G66"/>
  <sheetViews>
    <sheetView showGridLines="0" showRowColHeaders="0" zoomScalePageLayoutView="0" workbookViewId="0" topLeftCell="A1">
      <selection activeCell="G1" sqref="G1:G148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1.7109375" style="1" customWidth="1"/>
    <col min="5" max="5" width="19.281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813</v>
      </c>
    </row>
    <row r="5" spans="2:7" ht="25.5">
      <c r="B5" s="293" t="str">
        <f>"DILIGENCIAS DE INVESTIGACIÓN "&amp;ANYO_MEMORIA</f>
        <v>DILIGENCIAS DE INVESTIGACIÓN 2015</v>
      </c>
      <c r="C5" s="294" t="s">
        <v>154</v>
      </c>
      <c r="D5" s="295" t="s">
        <v>814</v>
      </c>
      <c r="E5" s="296" t="s">
        <v>815</v>
      </c>
      <c r="G5" s="220"/>
    </row>
    <row r="6" spans="2:7" ht="12.75">
      <c r="B6" s="184" t="s">
        <v>605</v>
      </c>
      <c r="C6" s="297">
        <v>0</v>
      </c>
      <c r="D6" s="298">
        <v>0</v>
      </c>
      <c r="E6" s="299">
        <v>0</v>
      </c>
      <c r="G6" s="284"/>
    </row>
    <row r="7" spans="2:7" ht="12.75">
      <c r="B7" s="111" t="s">
        <v>816</v>
      </c>
      <c r="C7" s="300">
        <v>0</v>
      </c>
      <c r="D7" s="301">
        <v>0</v>
      </c>
      <c r="E7" s="302">
        <v>0</v>
      </c>
      <c r="G7" s="284"/>
    </row>
    <row r="8" spans="2:7" ht="12.75">
      <c r="B8" s="111" t="s">
        <v>604</v>
      </c>
      <c r="C8" s="300">
        <v>0</v>
      </c>
      <c r="D8" s="301">
        <v>0</v>
      </c>
      <c r="E8" s="302">
        <v>0</v>
      </c>
      <c r="G8" s="284"/>
    </row>
    <row r="9" spans="2:7" ht="12.75">
      <c r="B9" s="111" t="s">
        <v>817</v>
      </c>
      <c r="C9" s="300">
        <v>1</v>
      </c>
      <c r="D9" s="301">
        <v>0</v>
      </c>
      <c r="E9" s="302">
        <v>0</v>
      </c>
      <c r="G9" s="284"/>
    </row>
    <row r="10" spans="2:7" ht="12.75">
      <c r="B10" s="226" t="s">
        <v>394</v>
      </c>
      <c r="C10" s="300">
        <v>0</v>
      </c>
      <c r="D10" s="301">
        <v>0</v>
      </c>
      <c r="E10" s="302">
        <v>0</v>
      </c>
      <c r="G10" s="284"/>
    </row>
    <row r="11" spans="2:7" ht="12.75">
      <c r="B11" s="226" t="s">
        <v>818</v>
      </c>
      <c r="C11" s="303">
        <v>2</v>
      </c>
      <c r="D11" s="304">
        <v>0</v>
      </c>
      <c r="E11" s="305">
        <v>1</v>
      </c>
      <c r="G11" s="284"/>
    </row>
    <row r="12" spans="2:7" ht="12.75">
      <c r="B12" s="262" t="s">
        <v>567</v>
      </c>
      <c r="C12" s="248">
        <f>SUM(C6:C11)</f>
        <v>3</v>
      </c>
      <c r="D12" s="306">
        <f>SUM(D6:D11)</f>
        <v>0</v>
      </c>
      <c r="E12" s="282">
        <f>SUM(E6:E11)</f>
        <v>1</v>
      </c>
      <c r="G12" s="284"/>
    </row>
    <row r="13" ht="12.75">
      <c r="E13" s="19"/>
    </row>
    <row r="16" spans="2:7" ht="12.75" customHeight="1">
      <c r="B16" s="583" t="s">
        <v>819</v>
      </c>
      <c r="C16" s="583"/>
      <c r="G16" s="220"/>
    </row>
    <row r="17" spans="2:7" ht="12.75">
      <c r="B17" s="184">
        <f>ANYO_MEMORIA-1</f>
        <v>2014</v>
      </c>
      <c r="C17" s="307">
        <v>0</v>
      </c>
      <c r="G17" s="284"/>
    </row>
    <row r="18" spans="2:7" ht="12.75">
      <c r="B18" s="184">
        <f>ANYO_MEMORIA-2</f>
        <v>2013</v>
      </c>
      <c r="C18" s="307">
        <v>0</v>
      </c>
      <c r="G18" s="284"/>
    </row>
    <row r="19" spans="2:7" ht="12.75">
      <c r="B19" s="112">
        <f>ANYO_MEMORIA-3</f>
        <v>2012</v>
      </c>
      <c r="C19" s="308">
        <v>0</v>
      </c>
      <c r="G19" s="284"/>
    </row>
    <row r="20" spans="2:7" ht="12.75">
      <c r="B20" s="309" t="s">
        <v>567</v>
      </c>
      <c r="C20" s="310">
        <f>SUM(C17:C19)</f>
        <v>0</v>
      </c>
      <c r="G20" s="284"/>
    </row>
    <row r="21" ht="12.75">
      <c r="G21" s="311"/>
    </row>
    <row r="23" spans="2:7" ht="12.75">
      <c r="B23" s="583" t="str">
        <f>"DELITOS EN PROCEDIMIENTOS JUDICIALES INCOADOS "&amp;ANYO_MEMORIA</f>
        <v>DELITOS EN PROCEDIMIENTOS JUDICIALES INCOADOS 2015</v>
      </c>
      <c r="C23" s="583"/>
      <c r="G23" s="220"/>
    </row>
    <row r="24" spans="2:7" ht="12.75">
      <c r="B24" s="184" t="s">
        <v>605</v>
      </c>
      <c r="C24" s="307">
        <v>3</v>
      </c>
      <c r="G24" s="284"/>
    </row>
    <row r="25" spans="2:7" ht="12.75">
      <c r="B25" s="111" t="s">
        <v>816</v>
      </c>
      <c r="C25" s="312">
        <v>1</v>
      </c>
      <c r="G25" s="284"/>
    </row>
    <row r="26" spans="2:7" ht="12.75">
      <c r="B26" s="111" t="s">
        <v>604</v>
      </c>
      <c r="C26" s="312">
        <v>1</v>
      </c>
      <c r="G26" s="284"/>
    </row>
    <row r="27" spans="2:7" ht="12.75">
      <c r="B27" s="111" t="s">
        <v>817</v>
      </c>
      <c r="C27" s="312">
        <v>19</v>
      </c>
      <c r="G27" s="284"/>
    </row>
    <row r="28" spans="2:7" ht="12.75">
      <c r="B28" s="111" t="s">
        <v>394</v>
      </c>
      <c r="C28" s="312">
        <v>29</v>
      </c>
      <c r="G28" s="284"/>
    </row>
    <row r="29" spans="2:7" ht="12.75">
      <c r="B29" s="112" t="s">
        <v>818</v>
      </c>
      <c r="C29" s="313">
        <v>3</v>
      </c>
      <c r="G29" s="284"/>
    </row>
    <row r="30" spans="2:7" ht="12.75">
      <c r="B30" s="309" t="s">
        <v>567</v>
      </c>
      <c r="C30" s="310">
        <f>SUM(C24:C29)</f>
        <v>56</v>
      </c>
      <c r="G30" s="284"/>
    </row>
    <row r="33" spans="2:7" ht="12.75">
      <c r="B33" s="583" t="str">
        <f>"PROCEDIMIENTOS INCOADOS "&amp;ANYO_MEMORIA</f>
        <v>PROCEDIMIENTOS INCOADOS 2015</v>
      </c>
      <c r="C33" s="583"/>
      <c r="G33" s="220"/>
    </row>
    <row r="34" spans="2:7" ht="12.75">
      <c r="B34" s="184" t="s">
        <v>5</v>
      </c>
      <c r="C34" s="307">
        <v>1</v>
      </c>
      <c r="G34" s="284"/>
    </row>
    <row r="35" spans="2:7" ht="12.75">
      <c r="B35" s="111" t="s">
        <v>673</v>
      </c>
      <c r="C35" s="312">
        <v>0</v>
      </c>
      <c r="G35" s="284"/>
    </row>
    <row r="36" spans="2:7" ht="12.75">
      <c r="B36" s="111" t="s">
        <v>820</v>
      </c>
      <c r="C36" s="312">
        <v>56</v>
      </c>
      <c r="G36" s="284"/>
    </row>
    <row r="37" spans="2:7" ht="12.75">
      <c r="B37" s="111" t="s">
        <v>1091</v>
      </c>
      <c r="C37" s="312">
        <v>0</v>
      </c>
      <c r="G37" s="284"/>
    </row>
    <row r="38" spans="2:7" ht="12.75">
      <c r="B38" s="111" t="s">
        <v>821</v>
      </c>
      <c r="C38" s="312">
        <v>4</v>
      </c>
      <c r="G38" s="284"/>
    </row>
    <row r="39" spans="2:7" ht="12.75">
      <c r="B39" s="111" t="s">
        <v>675</v>
      </c>
      <c r="C39" s="312">
        <v>0</v>
      </c>
      <c r="G39" s="284"/>
    </row>
    <row r="40" spans="2:7" ht="12.75">
      <c r="B40" s="111" t="s">
        <v>725</v>
      </c>
      <c r="C40" s="312">
        <v>0</v>
      </c>
      <c r="G40" s="284"/>
    </row>
    <row r="41" spans="2:7" ht="12.75">
      <c r="B41" s="111" t="s">
        <v>726</v>
      </c>
      <c r="C41" s="312">
        <v>0</v>
      </c>
      <c r="G41" s="284"/>
    </row>
    <row r="42" spans="2:7" ht="12.75">
      <c r="B42" s="112" t="s">
        <v>727</v>
      </c>
      <c r="C42" s="313">
        <v>0</v>
      </c>
      <c r="G42" s="284"/>
    </row>
    <row r="43" spans="2:7" ht="12.75">
      <c r="B43" s="309" t="s">
        <v>567</v>
      </c>
      <c r="C43" s="310">
        <f>SUM(C34:C42)</f>
        <v>61</v>
      </c>
      <c r="G43" s="284"/>
    </row>
    <row r="44" spans="2:7" ht="12.75">
      <c r="B44" s="314"/>
      <c r="C44" s="315"/>
      <c r="G44" s="284"/>
    </row>
    <row r="45" spans="2:7" ht="12.75">
      <c r="B45" s="314"/>
      <c r="C45" s="315"/>
      <c r="G45" s="284"/>
    </row>
    <row r="46" spans="2:7" ht="12.75">
      <c r="B46" s="583" t="str">
        <f>"DELITOS EN CALIFICACIONES "&amp;ANYO_MEMORIA</f>
        <v>DELITOS EN CALIFICACIONES 2015</v>
      </c>
      <c r="C46" s="583"/>
      <c r="G46" s="220"/>
    </row>
    <row r="47" spans="2:7" ht="12.75">
      <c r="B47" s="184" t="s">
        <v>605</v>
      </c>
      <c r="C47" s="307">
        <v>0</v>
      </c>
      <c r="G47" s="284"/>
    </row>
    <row r="48" spans="2:7" ht="12.75">
      <c r="B48" s="111" t="s">
        <v>816</v>
      </c>
      <c r="C48" s="312">
        <v>1</v>
      </c>
      <c r="G48" s="284"/>
    </row>
    <row r="49" spans="2:7" ht="12.75">
      <c r="B49" s="111" t="s">
        <v>604</v>
      </c>
      <c r="C49" s="312">
        <v>0</v>
      </c>
      <c r="G49" s="284"/>
    </row>
    <row r="50" spans="2:7" ht="12.75">
      <c r="B50" s="111" t="s">
        <v>817</v>
      </c>
      <c r="C50" s="312">
        <v>1</v>
      </c>
      <c r="G50" s="284"/>
    </row>
    <row r="51" spans="2:7" ht="12.75">
      <c r="B51" s="111" t="s">
        <v>394</v>
      </c>
      <c r="C51" s="312">
        <v>1</v>
      </c>
      <c r="G51" s="284"/>
    </row>
    <row r="52" spans="2:7" ht="12.75">
      <c r="B52" s="112" t="s">
        <v>818</v>
      </c>
      <c r="C52" s="313">
        <v>0</v>
      </c>
      <c r="G52" s="284"/>
    </row>
    <row r="53" spans="2:7" ht="12.75">
      <c r="B53" s="309" t="s">
        <v>567</v>
      </c>
      <c r="C53" s="310">
        <f>SUM(C47:C52)</f>
        <v>3</v>
      </c>
      <c r="G53" s="284"/>
    </row>
    <row r="54" spans="2:7" ht="12.75">
      <c r="B54" s="314"/>
      <c r="C54" s="315"/>
      <c r="G54" s="284"/>
    </row>
    <row r="56" spans="2:7" ht="12.75">
      <c r="B56" s="589" t="str">
        <f>"SENTENCIAS "&amp;ANYO_MEMORIA</f>
        <v>SENTENCIAS 2015</v>
      </c>
      <c r="C56" s="589"/>
      <c r="D56" s="316"/>
      <c r="E56" s="316"/>
      <c r="G56" s="220"/>
    </row>
    <row r="57" spans="2:7" ht="12.75">
      <c r="B57" s="184" t="s">
        <v>680</v>
      </c>
      <c r="C57" s="307">
        <v>4</v>
      </c>
      <c r="D57" s="317"/>
      <c r="E57" s="108"/>
      <c r="G57" s="284"/>
    </row>
    <row r="58" spans="2:7" ht="12.75">
      <c r="B58" s="226" t="s">
        <v>681</v>
      </c>
      <c r="C58" s="318">
        <v>0</v>
      </c>
      <c r="D58" s="317"/>
      <c r="E58" s="108"/>
      <c r="G58" s="284"/>
    </row>
    <row r="59" spans="2:7" ht="14.25" customHeight="1">
      <c r="B59" s="583" t="s">
        <v>822</v>
      </c>
      <c r="C59" s="583"/>
      <c r="D59" s="317"/>
      <c r="E59" s="108"/>
      <c r="G59" s="284"/>
    </row>
    <row r="60" spans="2:7" ht="12.75">
      <c r="B60" s="184" t="s">
        <v>605</v>
      </c>
      <c r="C60" s="307">
        <v>0</v>
      </c>
      <c r="D60" s="317"/>
      <c r="E60" s="108"/>
      <c r="G60" s="284"/>
    </row>
    <row r="61" spans="2:7" ht="12.75">
      <c r="B61" s="111" t="s">
        <v>816</v>
      </c>
      <c r="C61" s="319">
        <v>1</v>
      </c>
      <c r="D61" s="317"/>
      <c r="E61" s="108"/>
      <c r="G61" s="284"/>
    </row>
    <row r="62" spans="2:7" ht="12.75">
      <c r="B62" s="111" t="s">
        <v>604</v>
      </c>
      <c r="C62" s="319">
        <v>0</v>
      </c>
      <c r="D62" s="317"/>
      <c r="E62" s="108"/>
      <c r="G62" s="284"/>
    </row>
    <row r="63" spans="2:7" ht="12.75">
      <c r="B63" s="111" t="s">
        <v>817</v>
      </c>
      <c r="C63" s="319">
        <v>2</v>
      </c>
      <c r="D63" s="317"/>
      <c r="E63" s="108"/>
      <c r="G63" s="284"/>
    </row>
    <row r="64" spans="2:7" ht="12.75">
      <c r="B64" s="111" t="s">
        <v>394</v>
      </c>
      <c r="C64" s="319">
        <v>1</v>
      </c>
      <c r="D64" s="317"/>
      <c r="E64" s="108"/>
      <c r="G64" s="284"/>
    </row>
    <row r="65" spans="2:7" ht="12.75">
      <c r="B65" s="112" t="s">
        <v>818</v>
      </c>
      <c r="C65" s="308">
        <v>0</v>
      </c>
      <c r="D65" s="317"/>
      <c r="E65" s="108"/>
      <c r="G65" s="284"/>
    </row>
    <row r="66" spans="2:7" ht="12.75">
      <c r="B66" s="262" t="s">
        <v>567</v>
      </c>
      <c r="C66" s="320">
        <f>SUM(C60:C65)</f>
        <v>4</v>
      </c>
      <c r="D66" s="108"/>
      <c r="E66" s="108"/>
      <c r="G66" s="284"/>
    </row>
  </sheetData>
  <sheetProtection/>
  <mergeCells count="6">
    <mergeCell ref="B56:C56"/>
    <mergeCell ref="B59:C59"/>
    <mergeCell ref="B16:C16"/>
    <mergeCell ref="B23:C23"/>
    <mergeCell ref="B33:C33"/>
    <mergeCell ref="B46:C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B1:I41"/>
  <sheetViews>
    <sheetView showGridLines="0" showRowColHeaders="0" zoomScalePageLayoutView="0" workbookViewId="0" topLeftCell="A1">
      <selection activeCell="I1" sqref="I1:I170"/>
    </sheetView>
  </sheetViews>
  <sheetFormatPr defaultColWidth="11.421875" defaultRowHeight="12.75"/>
  <cols>
    <col min="1" max="1" width="3.421875" style="1" customWidth="1"/>
    <col min="2" max="2" width="34.140625" style="1" customWidth="1"/>
    <col min="3" max="3" width="48.28125" style="1" customWidth="1"/>
    <col min="4" max="6" width="18.7109375" style="1" customWidth="1"/>
    <col min="7" max="7" width="18.00390625" style="1" customWidth="1"/>
    <col min="8" max="8" width="4.140625" style="1" customWidth="1"/>
    <col min="9" max="9" width="22.28125" style="1" customWidth="1"/>
    <col min="10" max="16384" width="11.421875" style="1" customWidth="1"/>
  </cols>
  <sheetData>
    <row r="1" ht="12.75">
      <c r="B1" s="1" t="s">
        <v>1064</v>
      </c>
    </row>
    <row r="3" ht="13.5" thickBot="1"/>
    <row r="4" spans="2:9" ht="39.75" thickBot="1" thickTop="1">
      <c r="B4" s="590" t="s">
        <v>823</v>
      </c>
      <c r="C4" s="591"/>
      <c r="D4" s="294" t="s">
        <v>824</v>
      </c>
      <c r="E4" s="295" t="s">
        <v>825</v>
      </c>
      <c r="F4" s="295" t="s">
        <v>826</v>
      </c>
      <c r="G4" s="296" t="s">
        <v>827</v>
      </c>
      <c r="I4" s="220"/>
    </row>
    <row r="5" spans="2:9" ht="24.75" customHeight="1" thickBot="1" thickTop="1">
      <c r="B5" s="592" t="s">
        <v>1081</v>
      </c>
      <c r="C5" s="178" t="s">
        <v>1065</v>
      </c>
      <c r="D5" s="297">
        <v>0</v>
      </c>
      <c r="E5" s="298">
        <v>0</v>
      </c>
      <c r="F5" s="298">
        <v>0</v>
      </c>
      <c r="G5" s="321">
        <v>0</v>
      </c>
      <c r="I5" s="284"/>
    </row>
    <row r="6" spans="2:9" ht="12.75" customHeight="1" thickBot="1" thickTop="1">
      <c r="B6" s="593"/>
      <c r="C6" s="442" t="s">
        <v>1066</v>
      </c>
      <c r="D6" s="297">
        <v>0</v>
      </c>
      <c r="E6" s="298">
        <v>0</v>
      </c>
      <c r="F6" s="298">
        <v>0</v>
      </c>
      <c r="G6" s="299">
        <v>0</v>
      </c>
      <c r="I6" s="284"/>
    </row>
    <row r="7" spans="2:9" ht="24.75" customHeight="1" thickBot="1" thickTop="1">
      <c r="B7" s="441" t="s">
        <v>1082</v>
      </c>
      <c r="C7" s="286" t="s">
        <v>1067</v>
      </c>
      <c r="D7" s="297">
        <v>0</v>
      </c>
      <c r="E7" s="298">
        <v>0</v>
      </c>
      <c r="F7" s="298">
        <v>0</v>
      </c>
      <c r="G7" s="299">
        <v>0</v>
      </c>
      <c r="I7" s="284"/>
    </row>
    <row r="8" spans="2:9" ht="24.75" customHeight="1" thickBot="1" thickTop="1">
      <c r="B8" s="592" t="s">
        <v>1083</v>
      </c>
      <c r="C8" s="178" t="s">
        <v>1068</v>
      </c>
      <c r="D8" s="297">
        <v>0</v>
      </c>
      <c r="E8" s="298">
        <v>1</v>
      </c>
      <c r="F8" s="298">
        <v>2</v>
      </c>
      <c r="G8" s="299">
        <v>0</v>
      </c>
      <c r="I8" s="284"/>
    </row>
    <row r="9" spans="2:9" ht="12.75" customHeight="1" thickBot="1" thickTop="1">
      <c r="B9" s="593"/>
      <c r="C9" s="184" t="s">
        <v>1069</v>
      </c>
      <c r="D9" s="297">
        <v>0</v>
      </c>
      <c r="E9" s="298">
        <v>0</v>
      </c>
      <c r="F9" s="298">
        <v>0</v>
      </c>
      <c r="G9" s="299">
        <v>0</v>
      </c>
      <c r="I9" s="284"/>
    </row>
    <row r="10" spans="2:9" ht="24.75" customHeight="1" thickBot="1" thickTop="1">
      <c r="B10" s="593"/>
      <c r="C10" s="112" t="s">
        <v>1070</v>
      </c>
      <c r="D10" s="297">
        <v>0</v>
      </c>
      <c r="E10" s="298">
        <v>0</v>
      </c>
      <c r="F10" s="298">
        <v>0</v>
      </c>
      <c r="G10" s="299">
        <v>0</v>
      </c>
      <c r="I10" s="284"/>
    </row>
    <row r="11" spans="2:9" ht="24.75" customHeight="1" thickBot="1" thickTop="1">
      <c r="B11" s="592" t="s">
        <v>1084</v>
      </c>
      <c r="C11" s="184" t="s">
        <v>1071</v>
      </c>
      <c r="D11" s="297">
        <v>0</v>
      </c>
      <c r="E11" s="298">
        <v>0</v>
      </c>
      <c r="F11" s="298">
        <v>0</v>
      </c>
      <c r="G11" s="299">
        <v>0</v>
      </c>
      <c r="I11" s="284"/>
    </row>
    <row r="12" spans="2:9" ht="24.75" customHeight="1" thickBot="1" thickTop="1">
      <c r="B12" s="593"/>
      <c r="C12" s="112" t="s">
        <v>1072</v>
      </c>
      <c r="D12" s="297">
        <v>0</v>
      </c>
      <c r="E12" s="298">
        <v>0</v>
      </c>
      <c r="F12" s="298">
        <v>0</v>
      </c>
      <c r="G12" s="299">
        <v>0</v>
      </c>
      <c r="I12" s="284"/>
    </row>
    <row r="13" spans="2:9" ht="24.75" customHeight="1" thickBot="1" thickTop="1">
      <c r="B13" s="440" t="s">
        <v>1085</v>
      </c>
      <c r="C13" s="286" t="s">
        <v>1073</v>
      </c>
      <c r="D13" s="297">
        <v>0</v>
      </c>
      <c r="E13" s="298">
        <v>0</v>
      </c>
      <c r="F13" s="298">
        <v>0</v>
      </c>
      <c r="G13" s="299">
        <v>0</v>
      </c>
      <c r="I13" s="284"/>
    </row>
    <row r="14" spans="2:9" ht="12.75" customHeight="1" thickBot="1" thickTop="1">
      <c r="B14" s="592" t="s">
        <v>1086</v>
      </c>
      <c r="C14" s="178" t="s">
        <v>1074</v>
      </c>
      <c r="D14" s="297">
        <v>1</v>
      </c>
      <c r="E14" s="298">
        <v>3</v>
      </c>
      <c r="F14" s="298">
        <v>1</v>
      </c>
      <c r="G14" s="299">
        <v>0</v>
      </c>
      <c r="I14" s="284"/>
    </row>
    <row r="15" spans="2:9" ht="12.75" customHeight="1" thickBot="1" thickTop="1">
      <c r="B15" s="593"/>
      <c r="C15" s="184" t="s">
        <v>1075</v>
      </c>
      <c r="D15" s="297">
        <v>0</v>
      </c>
      <c r="E15" s="298">
        <v>0</v>
      </c>
      <c r="F15" s="298">
        <v>0</v>
      </c>
      <c r="G15" s="299">
        <v>0</v>
      </c>
      <c r="I15" s="284"/>
    </row>
    <row r="16" spans="2:9" ht="24.75" customHeight="1" thickBot="1" thickTop="1">
      <c r="B16" s="593"/>
      <c r="C16" s="184" t="s">
        <v>1076</v>
      </c>
      <c r="D16" s="297">
        <v>0</v>
      </c>
      <c r="E16" s="298">
        <v>0</v>
      </c>
      <c r="F16" s="298">
        <v>0</v>
      </c>
      <c r="G16" s="299">
        <v>0</v>
      </c>
      <c r="I16" s="284"/>
    </row>
    <row r="17" spans="2:9" ht="12.75" customHeight="1" thickBot="1" thickTop="1">
      <c r="B17" s="593"/>
      <c r="C17" s="184" t="s">
        <v>1077</v>
      </c>
      <c r="D17" s="297">
        <v>0</v>
      </c>
      <c r="E17" s="298">
        <v>0</v>
      </c>
      <c r="F17" s="298">
        <v>0</v>
      </c>
      <c r="G17" s="299">
        <v>0</v>
      </c>
      <c r="I17" s="284"/>
    </row>
    <row r="18" spans="2:9" ht="24.75" customHeight="1" thickBot="1" thickTop="1">
      <c r="B18" s="593"/>
      <c r="C18" s="112" t="s">
        <v>1078</v>
      </c>
      <c r="D18" s="297">
        <v>0</v>
      </c>
      <c r="E18" s="298">
        <v>0</v>
      </c>
      <c r="F18" s="298">
        <v>0</v>
      </c>
      <c r="G18" s="299">
        <v>0</v>
      </c>
      <c r="I18" s="284"/>
    </row>
    <row r="19" spans="2:9" ht="12.75" customHeight="1" thickBot="1" thickTop="1">
      <c r="B19" s="441" t="s">
        <v>1087</v>
      </c>
      <c r="C19" s="112" t="s">
        <v>1079</v>
      </c>
      <c r="D19" s="297">
        <v>0</v>
      </c>
      <c r="E19" s="298">
        <v>0</v>
      </c>
      <c r="F19" s="298">
        <v>0</v>
      </c>
      <c r="G19" s="299">
        <v>0</v>
      </c>
      <c r="I19" s="284"/>
    </row>
    <row r="20" spans="2:9" ht="24.75" customHeight="1" thickBot="1" thickTop="1">
      <c r="B20" s="440" t="s">
        <v>1088</v>
      </c>
      <c r="C20" s="112" t="s">
        <v>1080</v>
      </c>
      <c r="D20" s="443">
        <v>0</v>
      </c>
      <c r="E20" s="444">
        <v>0</v>
      </c>
      <c r="F20" s="444">
        <v>0</v>
      </c>
      <c r="G20" s="445">
        <v>0</v>
      </c>
      <c r="I20" s="284"/>
    </row>
    <row r="21" spans="2:9" ht="14.25" thickBot="1" thickTop="1">
      <c r="B21" s="594" t="s">
        <v>567</v>
      </c>
      <c r="C21" s="595"/>
      <c r="D21" s="460">
        <f>SUM(D5:D20)</f>
        <v>1</v>
      </c>
      <c r="E21" s="461">
        <f>SUM(E5:E20)</f>
        <v>4</v>
      </c>
      <c r="F21" s="461">
        <f>SUM(F5:F20)</f>
        <v>3</v>
      </c>
      <c r="G21" s="462">
        <f>SUM(G5:G20)</f>
        <v>0</v>
      </c>
      <c r="I21" s="311"/>
    </row>
    <row r="22" ht="13.5" thickTop="1"/>
    <row r="23" ht="13.5" thickBot="1"/>
    <row r="24" spans="2:9" ht="14.25" customHeight="1" thickBot="1" thickTop="1">
      <c r="B24" s="583" t="s">
        <v>773</v>
      </c>
      <c r="C24" s="583"/>
      <c r="I24" s="220"/>
    </row>
    <row r="25" spans="2:8" ht="12.75" customHeight="1" thickTop="1">
      <c r="B25" s="184" t="s">
        <v>678</v>
      </c>
      <c r="C25" s="307">
        <v>0</v>
      </c>
      <c r="H25" s="322"/>
    </row>
    <row r="26" spans="2:8" ht="12.75" customHeight="1">
      <c r="B26" s="184" t="s">
        <v>164</v>
      </c>
      <c r="C26" s="307">
        <v>0</v>
      </c>
      <c r="H26" s="322"/>
    </row>
    <row r="27" spans="2:8" ht="12.75" customHeight="1">
      <c r="B27" s="112" t="s">
        <v>828</v>
      </c>
      <c r="C27" s="308">
        <v>0</v>
      </c>
      <c r="H27" s="322"/>
    </row>
    <row r="28" spans="2:8" ht="12.75">
      <c r="B28" s="309" t="s">
        <v>567</v>
      </c>
      <c r="C28" s="463">
        <f>SUM(C25:C27)</f>
        <v>0</v>
      </c>
      <c r="H28" s="322"/>
    </row>
    <row r="31" spans="2:9" ht="14.25" customHeight="1">
      <c r="B31" s="583" t="s">
        <v>829</v>
      </c>
      <c r="C31" s="583"/>
      <c r="H31" s="220"/>
      <c r="I31" s="220"/>
    </row>
    <row r="32" spans="2:8" ht="12.75" customHeight="1">
      <c r="B32" s="184" t="s">
        <v>830</v>
      </c>
      <c r="C32" s="307">
        <v>0</v>
      </c>
      <c r="H32" s="322"/>
    </row>
    <row r="33" spans="2:8" ht="12.75" customHeight="1">
      <c r="B33" s="184" t="s">
        <v>831</v>
      </c>
      <c r="C33" s="307">
        <v>3</v>
      </c>
      <c r="H33" s="322"/>
    </row>
    <row r="34" spans="2:8" ht="12.75" customHeight="1">
      <c r="B34" s="112" t="s">
        <v>681</v>
      </c>
      <c r="C34" s="308">
        <v>0</v>
      </c>
      <c r="H34" s="322"/>
    </row>
    <row r="35" spans="2:3" ht="12.75">
      <c r="B35" s="309" t="s">
        <v>567</v>
      </c>
      <c r="C35" s="463">
        <f>SUM(C32:C34)</f>
        <v>3</v>
      </c>
    </row>
    <row r="37" ht="13.5" thickBot="1"/>
    <row r="38" spans="2:9" ht="14.25" customHeight="1" thickBot="1" thickTop="1">
      <c r="B38" s="583" t="s">
        <v>839</v>
      </c>
      <c r="C38" s="583"/>
      <c r="I38" s="220"/>
    </row>
    <row r="39" spans="2:8" ht="13.5" thickTop="1">
      <c r="B39" s="184" t="s">
        <v>840</v>
      </c>
      <c r="C39" s="307">
        <v>11</v>
      </c>
      <c r="H39" s="322"/>
    </row>
    <row r="40" spans="2:8" ht="12.75" customHeight="1">
      <c r="B40" s="112" t="s">
        <v>841</v>
      </c>
      <c r="C40" s="308">
        <v>3</v>
      </c>
      <c r="H40" s="322"/>
    </row>
    <row r="41" spans="2:3" ht="12.75">
      <c r="B41" s="309" t="s">
        <v>567</v>
      </c>
      <c r="C41" s="463">
        <f>SUM(C39:C40)</f>
        <v>14</v>
      </c>
    </row>
  </sheetData>
  <sheetProtection/>
  <mergeCells count="9">
    <mergeCell ref="B24:C24"/>
    <mergeCell ref="B31:C31"/>
    <mergeCell ref="B38:C38"/>
    <mergeCell ref="B4:C4"/>
    <mergeCell ref="B5:B6"/>
    <mergeCell ref="B8:B10"/>
    <mergeCell ref="B11:B12"/>
    <mergeCell ref="B14:B18"/>
    <mergeCell ref="B21:C21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CZ66"/>
  <sheetViews>
    <sheetView showGridLines="0" showRowColHeaders="0" zoomScale="125" zoomScaleNormal="125" zoomScalePageLayoutView="0" workbookViewId="0" topLeftCell="A1">
      <selection activeCell="M14" sqref="M14"/>
    </sheetView>
  </sheetViews>
  <sheetFormatPr defaultColWidth="11.421875" defaultRowHeight="12.75"/>
  <cols>
    <col min="1" max="1" width="2.7109375" style="324" customWidth="1"/>
    <col min="2" max="2" width="4.421875" style="324" customWidth="1"/>
    <col min="3" max="3" width="18.57421875" style="324" customWidth="1"/>
    <col min="4" max="4" width="36.140625" style="324" customWidth="1"/>
    <col min="5" max="5" width="18.57421875" style="324" customWidth="1"/>
    <col min="6" max="6" width="7.421875" style="324" customWidth="1"/>
    <col min="7" max="7" width="2.7109375" style="324" customWidth="1"/>
    <col min="8" max="8" width="10.140625" style="324" customWidth="1"/>
    <col min="9" max="13" width="11.421875" style="324" customWidth="1"/>
    <col min="14" max="14" width="5.57421875" style="324" customWidth="1"/>
    <col min="15" max="15" width="10.8515625" style="324" customWidth="1"/>
    <col min="16" max="16" width="2.7109375" style="324" customWidth="1"/>
    <col min="17" max="17" width="23.8515625" style="324" customWidth="1"/>
    <col min="18" max="19" width="12.7109375" style="324" customWidth="1"/>
    <col min="20" max="20" width="16.7109375" style="324" customWidth="1"/>
    <col min="21" max="21" width="17.8515625" style="324" customWidth="1"/>
    <col min="22" max="22" width="2.7109375" style="324" customWidth="1"/>
    <col min="23" max="23" width="11.421875" style="324" customWidth="1"/>
    <col min="24" max="25" width="12.7109375" style="324" customWidth="1"/>
    <col min="26" max="29" width="11.421875" style="324" customWidth="1"/>
    <col min="30" max="30" width="2.7109375" style="324" customWidth="1"/>
    <col min="31" max="31" width="6.28125" style="324" customWidth="1"/>
    <col min="32" max="35" width="13.7109375" style="324" customWidth="1"/>
    <col min="36" max="36" width="11.421875" style="324" customWidth="1"/>
    <col min="37" max="37" width="9.421875" style="324" customWidth="1"/>
    <col min="38" max="38" width="2.7109375" style="324" customWidth="1"/>
    <col min="39" max="44" width="11.421875" style="324" customWidth="1"/>
    <col min="45" max="45" width="14.421875" style="324" customWidth="1"/>
    <col min="46" max="46" width="2.7109375" style="324" customWidth="1"/>
    <col min="47" max="47" width="11.421875" style="324" customWidth="1"/>
    <col min="48" max="50" width="19.140625" style="324" customWidth="1"/>
    <col min="51" max="51" width="14.7109375" style="324" customWidth="1"/>
    <col min="52" max="52" width="2.7109375" style="324" customWidth="1"/>
    <col min="53" max="53" width="7.00390625" style="324" customWidth="1"/>
    <col min="54" max="54" width="13.8515625" style="324" customWidth="1"/>
    <col min="55" max="59" width="11.421875" style="324" customWidth="1"/>
    <col min="60" max="60" width="5.421875" style="324" customWidth="1"/>
    <col min="61" max="61" width="2.7109375" style="324" customWidth="1"/>
    <col min="62" max="62" width="11.421875" style="324" customWidth="1"/>
    <col min="63" max="65" width="13.7109375" style="324" customWidth="1"/>
    <col min="66" max="66" width="11.421875" style="324" customWidth="1"/>
    <col min="67" max="67" width="19.140625" style="324" customWidth="1"/>
    <col min="68" max="68" width="2.7109375" style="324" customWidth="1"/>
    <col min="69" max="69" width="7.140625" style="324" customWidth="1"/>
    <col min="70" max="71" width="6.57421875" style="324" customWidth="1"/>
    <col min="72" max="72" width="9.00390625" style="324" customWidth="1"/>
    <col min="73" max="74" width="7.00390625" style="324" customWidth="1"/>
    <col min="75" max="75" width="8.7109375" style="324" customWidth="1"/>
    <col min="76" max="76" width="6.7109375" style="324" customWidth="1"/>
    <col min="77" max="77" width="9.00390625" style="324" customWidth="1"/>
    <col min="78" max="78" width="6.140625" style="324" customWidth="1"/>
    <col min="79" max="79" width="6.7109375" style="324" customWidth="1"/>
    <col min="80" max="80" width="2.7109375" style="324" customWidth="1"/>
    <col min="81" max="81" width="21.00390625" style="324" customWidth="1"/>
    <col min="82" max="85" width="11.421875" style="324" customWidth="1"/>
    <col min="86" max="86" width="16.28125" style="324" customWidth="1"/>
    <col min="87" max="87" width="2.7109375" style="324" customWidth="1"/>
    <col min="88" max="88" width="16.8515625" style="324" customWidth="1"/>
    <col min="89" max="90" width="21.00390625" style="324" customWidth="1"/>
    <col min="91" max="93" width="11.421875" style="324" customWidth="1"/>
    <col min="94" max="94" width="2.8515625" style="324" customWidth="1"/>
    <col min="95" max="95" width="21.00390625" style="324" customWidth="1"/>
    <col min="96" max="96" width="13.421875" style="324" customWidth="1"/>
    <col min="97" max="97" width="13.8515625" style="324" customWidth="1"/>
    <col min="98" max="99" width="11.421875" style="324" customWidth="1"/>
    <col min="100" max="100" width="2.7109375" style="324" customWidth="1"/>
    <col min="101" max="101" width="15.00390625" style="324" customWidth="1"/>
    <col min="102" max="102" width="8.28125" style="324" bestFit="1" customWidth="1"/>
    <col min="103" max="103" width="23.28125" style="324" bestFit="1" customWidth="1"/>
    <col min="104" max="104" width="14.7109375" style="324" customWidth="1"/>
    <col min="105" max="105" width="17.8515625" style="324" customWidth="1"/>
    <col min="106" max="16384" width="11.421875" style="324" customWidth="1"/>
  </cols>
  <sheetData>
    <row r="1" spans="1:100" ht="18.75">
      <c r="A1" s="325"/>
      <c r="B1" s="326"/>
      <c r="C1" s="599" t="str">
        <f>"FISCALÍA PROVINCIAL DE "&amp;UPPER(Fisc_Provincial!C4)</f>
        <v>FISCALÍA PROVINCIAL DE ÁVILA</v>
      </c>
      <c r="D1" s="599"/>
      <c r="E1" s="599"/>
      <c r="G1" s="325"/>
      <c r="P1" s="325"/>
      <c r="V1" s="325"/>
      <c r="AD1" s="325"/>
      <c r="AL1" s="325"/>
      <c r="AT1" s="325"/>
      <c r="AZ1" s="325"/>
      <c r="BI1" s="325"/>
      <c r="BP1" s="325"/>
      <c r="CB1" s="325"/>
      <c r="CI1" s="325"/>
      <c r="CP1" s="325"/>
      <c r="CV1" s="325"/>
    </row>
    <row r="2" spans="1:101" s="328" customFormat="1" ht="11.25">
      <c r="A2" s="327">
        <v>0</v>
      </c>
      <c r="H2" s="329"/>
      <c r="Q2" s="329"/>
      <c r="AF2" s="596"/>
      <c r="AG2" s="596"/>
      <c r="AH2" s="596"/>
      <c r="AI2" s="596"/>
      <c r="AN2" s="596"/>
      <c r="AO2" s="596"/>
      <c r="AP2" s="596"/>
      <c r="AQ2" s="596"/>
      <c r="BB2" s="600"/>
      <c r="BC2" s="600"/>
      <c r="BD2" s="600"/>
      <c r="BE2" s="600"/>
      <c r="BF2" s="600"/>
      <c r="BG2" s="600"/>
      <c r="BQ2" s="600" t="s">
        <v>842</v>
      </c>
      <c r="BR2" s="600"/>
      <c r="BS2" s="600"/>
      <c r="BT2" s="600"/>
      <c r="BU2" s="600"/>
      <c r="BV2" s="600"/>
      <c r="BW2" s="600"/>
      <c r="BX2" s="600"/>
      <c r="BY2" s="600"/>
      <c r="BZ2" s="600"/>
      <c r="CW2" s="329"/>
    </row>
    <row r="3" spans="17:101" s="328" customFormat="1" ht="11.25">
      <c r="Q3" s="329"/>
      <c r="AF3" s="596" t="s">
        <v>843</v>
      </c>
      <c r="AG3" s="596"/>
      <c r="AH3" s="596"/>
      <c r="AI3" s="596"/>
      <c r="AN3" s="596" t="s">
        <v>844</v>
      </c>
      <c r="AO3" s="596"/>
      <c r="AP3" s="596"/>
      <c r="AQ3" s="596"/>
      <c r="BB3" s="600" t="s">
        <v>773</v>
      </c>
      <c r="BC3" s="600"/>
      <c r="BD3" s="600"/>
      <c r="BE3" s="600"/>
      <c r="BF3" s="600"/>
      <c r="BG3" s="600"/>
      <c r="CW3" s="329"/>
    </row>
    <row r="4" spans="3:104" s="331" customFormat="1" ht="21.75" customHeight="1">
      <c r="C4" s="596" t="s">
        <v>61</v>
      </c>
      <c r="D4" s="596"/>
      <c r="E4" s="596"/>
      <c r="I4" s="596" t="s">
        <v>79</v>
      </c>
      <c r="J4" s="596"/>
      <c r="K4" s="596"/>
      <c r="L4" s="596"/>
      <c r="M4" s="596"/>
      <c r="Q4" s="596" t="s">
        <v>845</v>
      </c>
      <c r="R4" s="596"/>
      <c r="S4" s="596"/>
      <c r="T4" s="596"/>
      <c r="W4" s="596" t="s">
        <v>825</v>
      </c>
      <c r="X4" s="596"/>
      <c r="Y4" s="596"/>
      <c r="Z4" s="596"/>
      <c r="AA4" s="596"/>
      <c r="AB4" s="596"/>
      <c r="AV4" s="596" t="s">
        <v>846</v>
      </c>
      <c r="AW4" s="596"/>
      <c r="AX4" s="596"/>
      <c r="BK4" s="596" t="s">
        <v>773</v>
      </c>
      <c r="BL4" s="596"/>
      <c r="BM4" s="596"/>
      <c r="BQ4" s="597" t="s">
        <v>847</v>
      </c>
      <c r="BR4" s="598" t="s">
        <v>848</v>
      </c>
      <c r="BS4" s="598" t="s">
        <v>849</v>
      </c>
      <c r="BT4" s="598" t="s">
        <v>850</v>
      </c>
      <c r="BU4" s="598" t="s">
        <v>851</v>
      </c>
      <c r="BV4" s="598" t="s">
        <v>852</v>
      </c>
      <c r="BW4" s="598" t="s">
        <v>853</v>
      </c>
      <c r="BX4" s="598" t="s">
        <v>262</v>
      </c>
      <c r="BY4" s="601" t="s">
        <v>854</v>
      </c>
      <c r="BZ4" s="601" t="s">
        <v>855</v>
      </c>
      <c r="CA4" s="601" t="s">
        <v>1018</v>
      </c>
      <c r="CD4" s="596" t="s">
        <v>174</v>
      </c>
      <c r="CE4" s="596"/>
      <c r="CF4" s="596"/>
      <c r="CK4" s="596" t="s">
        <v>856</v>
      </c>
      <c r="CL4" s="596"/>
      <c r="CR4" s="602" t="str">
        <f>DatosGenerales!B93</f>
        <v>SENTENCIAS JUZGADOS DE INSTRUCCIÓN EN JUICIOS DE FALTAS</v>
      </c>
      <c r="CS4" s="602"/>
      <c r="CW4" s="596" t="s">
        <v>1062</v>
      </c>
      <c r="CX4" s="596"/>
      <c r="CY4" s="596"/>
      <c r="CZ4" s="596"/>
    </row>
    <row r="5" spans="32:79" s="331" customFormat="1" ht="14.25" customHeight="1">
      <c r="AF5" s="335" t="s">
        <v>857</v>
      </c>
      <c r="AG5" s="336" t="s">
        <v>858</v>
      </c>
      <c r="AH5" s="336" t="s">
        <v>680</v>
      </c>
      <c r="AI5" s="337" t="s">
        <v>680</v>
      </c>
      <c r="AN5" s="335" t="s">
        <v>857</v>
      </c>
      <c r="AO5" s="336" t="s">
        <v>858</v>
      </c>
      <c r="AP5" s="336" t="s">
        <v>680</v>
      </c>
      <c r="AQ5" s="337" t="s">
        <v>680</v>
      </c>
      <c r="BB5" s="597" t="s">
        <v>859</v>
      </c>
      <c r="BC5" s="598" t="s">
        <v>860</v>
      </c>
      <c r="BD5" s="598" t="s">
        <v>861</v>
      </c>
      <c r="BE5" s="598" t="s">
        <v>159</v>
      </c>
      <c r="BF5" s="598" t="s">
        <v>160</v>
      </c>
      <c r="BG5" s="601" t="s">
        <v>161</v>
      </c>
      <c r="BQ5" s="597"/>
      <c r="BR5" s="598"/>
      <c r="BS5" s="598"/>
      <c r="BT5" s="598"/>
      <c r="BU5" s="598"/>
      <c r="BV5" s="598"/>
      <c r="BW5" s="598"/>
      <c r="BX5" s="598"/>
      <c r="BY5" s="601"/>
      <c r="BZ5" s="601"/>
      <c r="CA5" s="601"/>
    </row>
    <row r="6" spans="3:103" s="331" customFormat="1" ht="14.25" customHeight="1">
      <c r="C6" s="338" t="str">
        <f>"Incoadas en "&amp;ANYO_MEMORIA</f>
        <v>Incoadas en 2015</v>
      </c>
      <c r="D6" s="339" t="s">
        <v>862</v>
      </c>
      <c r="E6" s="338" t="s">
        <v>863</v>
      </c>
      <c r="I6" s="340" t="s">
        <v>864</v>
      </c>
      <c r="J6" s="339" t="s">
        <v>865</v>
      </c>
      <c r="K6" s="339" t="s">
        <v>117</v>
      </c>
      <c r="L6" s="339" t="s">
        <v>9</v>
      </c>
      <c r="M6" s="341" t="s">
        <v>682</v>
      </c>
      <c r="N6" s="342" t="s">
        <v>866</v>
      </c>
      <c r="O6" s="342"/>
      <c r="R6" s="340" t="s">
        <v>95</v>
      </c>
      <c r="S6" s="341" t="s">
        <v>96</v>
      </c>
      <c r="W6" s="340" t="s">
        <v>867</v>
      </c>
      <c r="X6" s="339" t="s">
        <v>868</v>
      </c>
      <c r="Y6" s="339" t="s">
        <v>869</v>
      </c>
      <c r="Z6" s="339" t="s">
        <v>675</v>
      </c>
      <c r="AA6" s="339" t="s">
        <v>676</v>
      </c>
      <c r="AB6" s="341" t="s">
        <v>90</v>
      </c>
      <c r="AF6" s="343" t="s">
        <v>870</v>
      </c>
      <c r="AG6" s="344" t="s">
        <v>870</v>
      </c>
      <c r="AH6" s="344" t="s">
        <v>871</v>
      </c>
      <c r="AI6" s="345" t="s">
        <v>872</v>
      </c>
      <c r="AN6" s="343" t="s">
        <v>870</v>
      </c>
      <c r="AO6" s="344" t="s">
        <v>870</v>
      </c>
      <c r="AP6" s="344" t="s">
        <v>871</v>
      </c>
      <c r="AQ6" s="345" t="s">
        <v>872</v>
      </c>
      <c r="AV6" s="340" t="s">
        <v>873</v>
      </c>
      <c r="AW6" s="339" t="s">
        <v>874</v>
      </c>
      <c r="AX6" s="341" t="s">
        <v>875</v>
      </c>
      <c r="BB6" s="597"/>
      <c r="BC6" s="598"/>
      <c r="BD6" s="598"/>
      <c r="BE6" s="598"/>
      <c r="BF6" s="598"/>
      <c r="BG6" s="601"/>
      <c r="BK6" s="340" t="s">
        <v>163</v>
      </c>
      <c r="BL6" s="339" t="s">
        <v>164</v>
      </c>
      <c r="BM6" s="341" t="s">
        <v>876</v>
      </c>
      <c r="BQ6" s="597"/>
      <c r="BR6" s="598"/>
      <c r="BS6" s="598"/>
      <c r="BT6" s="598"/>
      <c r="BU6" s="598"/>
      <c r="BV6" s="598"/>
      <c r="BW6" s="598"/>
      <c r="BX6" s="598"/>
      <c r="BY6" s="601"/>
      <c r="BZ6" s="601"/>
      <c r="CA6" s="601"/>
      <c r="CD6" s="340" t="s">
        <v>847</v>
      </c>
      <c r="CE6" s="339" t="s">
        <v>877</v>
      </c>
      <c r="CF6" s="341" t="s">
        <v>161</v>
      </c>
      <c r="CK6" s="340" t="s">
        <v>878</v>
      </c>
      <c r="CL6" s="341" t="s">
        <v>879</v>
      </c>
      <c r="CR6" s="340" t="s">
        <v>680</v>
      </c>
      <c r="CS6" s="341" t="s">
        <v>681</v>
      </c>
      <c r="CX6" s="340" t="s">
        <v>864</v>
      </c>
      <c r="CY6" s="341" t="s">
        <v>1106</v>
      </c>
    </row>
    <row r="7" spans="3:103" s="346" customFormat="1" ht="21" customHeight="1">
      <c r="C7" s="347">
        <f>DatosGenerales!D5</f>
        <v>9504</v>
      </c>
      <c r="D7" s="348">
        <f>SUM(DatosGenerales!D12:D17)</f>
        <v>927</v>
      </c>
      <c r="E7" s="349">
        <f>SUM(DatosGenerales!D9:D11)</f>
        <v>8603</v>
      </c>
      <c r="I7" s="350">
        <f>DatosGenerales!D21</f>
        <v>303</v>
      </c>
      <c r="J7" s="348">
        <f>DatosGenerales!D22</f>
        <v>7</v>
      </c>
      <c r="K7" s="347">
        <f>SUM(DatosGenerales!D23:DatosGenerales!D25)</f>
        <v>30</v>
      </c>
      <c r="L7" s="348">
        <f>DatosGenerales!D27</f>
        <v>225</v>
      </c>
      <c r="M7" s="347">
        <f>DatosGenerales!D100</f>
        <v>225</v>
      </c>
      <c r="N7" s="351">
        <f>L7-M7</f>
        <v>0</v>
      </c>
      <c r="O7" s="351"/>
      <c r="R7" s="350">
        <f>DatosGenerales!D37</f>
        <v>525</v>
      </c>
      <c r="S7" s="352">
        <f>DatosGenerales!D38</f>
        <v>46</v>
      </c>
      <c r="W7" s="353">
        <f>DatosGenerales!D27</f>
        <v>225</v>
      </c>
      <c r="X7" s="354">
        <f>DatosGenerales!D53</f>
        <v>387</v>
      </c>
      <c r="Y7" s="354">
        <f>DatosGenerales!D54</f>
        <v>7</v>
      </c>
      <c r="Z7" s="354">
        <f>DatosGenerales!D67</f>
        <v>4</v>
      </c>
      <c r="AA7" s="354">
        <f>DatosGenerales!D75</f>
        <v>0</v>
      </c>
      <c r="AB7" s="355">
        <f>SUM(W7:AA7)</f>
        <v>623</v>
      </c>
      <c r="AF7" s="350">
        <f>SUM(DatosGenerales!D111,DatosGenerales!D112,DatosGenerales!D115)</f>
        <v>439</v>
      </c>
      <c r="AG7" s="348">
        <f>SUM(DatosGenerales!D113,DatosGenerales!D116)</f>
        <v>54</v>
      </c>
      <c r="AH7" s="348">
        <f>DatosGenerales!D111</f>
        <v>326</v>
      </c>
      <c r="AI7" s="352">
        <f>DatosGenerales!D112</f>
        <v>63</v>
      </c>
      <c r="AN7" s="350">
        <f>SUM(DatosGenerales!D122,DatosGenerales!D123,DatosGenerales!D126)</f>
        <v>12</v>
      </c>
      <c r="AO7" s="348">
        <f>SUM(DatosGenerales!D124,DatosGenerales!D127)</f>
        <v>3</v>
      </c>
      <c r="AP7" s="348">
        <f>DatosGenerales!D122</f>
        <v>10</v>
      </c>
      <c r="AQ7" s="352">
        <f>DatosGenerales!D123</f>
        <v>2</v>
      </c>
      <c r="AV7" s="350">
        <f>SUM(DatosGenerales!D142:DatosGenerales!D143)</f>
        <v>5</v>
      </c>
      <c r="AW7" s="348">
        <f>SUM(DatosGenerales!D144:DatosGenerales!D145)</f>
        <v>0</v>
      </c>
      <c r="AX7" s="352">
        <f>SUM(DatosGenerales!D146:DatosGenerales!D147)</f>
        <v>0</v>
      </c>
      <c r="BB7" s="350">
        <f>DatosGenerales!D153</f>
        <v>0</v>
      </c>
      <c r="BC7" s="348">
        <f>DatosGenerales!D154</f>
        <v>11</v>
      </c>
      <c r="BD7" s="348">
        <f>DatosGenerales!D155</f>
        <v>1</v>
      </c>
      <c r="BE7" s="348">
        <f>DatosGenerales!D156</f>
        <v>1</v>
      </c>
      <c r="BF7" s="348">
        <f>DatosGenerales!D157</f>
        <v>8</v>
      </c>
      <c r="BG7" s="352">
        <f>DatosGenerales!D158</f>
        <v>0</v>
      </c>
      <c r="BK7" s="350">
        <f>DatosGenerales!D159</f>
        <v>12</v>
      </c>
      <c r="BL7" s="348">
        <f>DatosGenerales!D160</f>
        <v>7</v>
      </c>
      <c r="BM7" s="355">
        <f>DatosGenerales!D162</f>
        <v>2</v>
      </c>
      <c r="BQ7" s="350">
        <f>DatosGenerales!D274</f>
        <v>313</v>
      </c>
      <c r="BR7" s="354">
        <f>DatosGenerales!D278</f>
        <v>3</v>
      </c>
      <c r="BS7" s="354">
        <f>DatosGenerales!D295</f>
        <v>88</v>
      </c>
      <c r="BT7" s="354">
        <f>DatosGenerales!D298</f>
        <v>0</v>
      </c>
      <c r="BU7" s="354">
        <f>DatosGenerales!D308</f>
        <v>74</v>
      </c>
      <c r="BV7" s="354">
        <f>DatosGenerales!D313</f>
        <v>0</v>
      </c>
      <c r="BW7" s="354">
        <f>DatosGenerales!D324</f>
        <v>48</v>
      </c>
      <c r="BX7" s="354">
        <f>DatosGenerales!D329</f>
        <v>8</v>
      </c>
      <c r="BY7" s="352">
        <f>DatosGenerales!D334</f>
        <v>413</v>
      </c>
      <c r="BZ7" s="352">
        <f>DatosGenerales!D343</f>
        <v>6</v>
      </c>
      <c r="CA7" s="352">
        <f>DatosGenerales!D355</f>
        <v>410</v>
      </c>
      <c r="CD7" s="350">
        <f>DatosGenerales!D207</f>
        <v>401</v>
      </c>
      <c r="CE7" s="348">
        <f>DatosGenerales!D208</f>
        <v>356</v>
      </c>
      <c r="CF7" s="352">
        <f>DatosGenerales!D209</f>
        <v>102</v>
      </c>
      <c r="CK7" s="350">
        <f>DatosGenerales!D218</f>
        <v>122</v>
      </c>
      <c r="CL7" s="352">
        <f>DatosGenerales!D221</f>
        <v>28</v>
      </c>
      <c r="CR7" s="350">
        <f>DatosGenerales!D94</f>
        <v>245</v>
      </c>
      <c r="CS7" s="349">
        <f>DatosGenerales!D95</f>
        <v>280</v>
      </c>
      <c r="CT7" s="356"/>
      <c r="CX7" s="350">
        <f>DatosGenerales!D43</f>
        <v>84</v>
      </c>
      <c r="CY7" s="352">
        <f>DatosGenerales!D44</f>
        <v>58</v>
      </c>
    </row>
    <row r="8" ht="12.75">
      <c r="B8" s="357"/>
    </row>
    <row r="15" spans="54:60" ht="12.75">
      <c r="BB15" s="358"/>
      <c r="BC15" s="358"/>
      <c r="BD15" s="358"/>
      <c r="BE15" s="358"/>
      <c r="BF15" s="358"/>
      <c r="BG15" s="358"/>
      <c r="BH15" s="358"/>
    </row>
    <row r="16" spans="54:60" ht="12.75" customHeight="1">
      <c r="BB16" s="359"/>
      <c r="BC16" s="359"/>
      <c r="BD16" s="359"/>
      <c r="BE16" s="359"/>
      <c r="BF16" s="359"/>
      <c r="BG16" s="359"/>
      <c r="BH16" s="358"/>
    </row>
    <row r="17" spans="54:60" ht="12.75">
      <c r="BB17" s="359"/>
      <c r="BC17" s="359"/>
      <c r="BD17" s="359"/>
      <c r="BE17" s="359"/>
      <c r="BF17" s="359"/>
      <c r="BG17" s="359"/>
      <c r="BH17" s="358"/>
    </row>
    <row r="18" spans="54:60" ht="12.75">
      <c r="BB18" s="358"/>
      <c r="BC18" s="358"/>
      <c r="BD18" s="358"/>
      <c r="BE18" s="358"/>
      <c r="BF18" s="358"/>
      <c r="BG18" s="358"/>
      <c r="BH18" s="358"/>
    </row>
    <row r="19" spans="20:104" ht="12.75">
      <c r="T19" s="324" t="s">
        <v>1107</v>
      </c>
      <c r="CZ19" s="324" t="s">
        <v>1107</v>
      </c>
    </row>
    <row r="22" spans="69:73" ht="12.75">
      <c r="BQ22" s="360" t="s">
        <v>880</v>
      </c>
      <c r="BU22" s="360"/>
    </row>
    <row r="23" spans="25:40" ht="12.75">
      <c r="Y23" s="361"/>
      <c r="AF23" s="362"/>
      <c r="AN23" s="362"/>
    </row>
    <row r="30" ht="12.75">
      <c r="BP30" s="363"/>
    </row>
    <row r="31" s="331" customFormat="1" ht="12.75" customHeight="1">
      <c r="BP31" s="364"/>
    </row>
    <row r="32" s="346" customFormat="1" ht="12">
      <c r="BP32" s="365"/>
    </row>
    <row r="33" ht="12.75">
      <c r="BP33" s="363"/>
    </row>
    <row r="38" spans="72:73" ht="15.75">
      <c r="BT38" s="366" t="s">
        <v>881</v>
      </c>
      <c r="BU38" s="367">
        <v>13</v>
      </c>
    </row>
    <row r="41" ht="12.75">
      <c r="BQ41" s="360" t="s">
        <v>882</v>
      </c>
    </row>
    <row r="51" spans="69:71" ht="12.75">
      <c r="BQ51" s="368" t="s">
        <v>883</v>
      </c>
      <c r="BR51" s="368" t="s">
        <v>883</v>
      </c>
      <c r="BS51" s="363"/>
    </row>
    <row r="52" spans="69:79" ht="12.75">
      <c r="BQ52" s="368" t="s">
        <v>884</v>
      </c>
      <c r="BR52" s="368" t="s">
        <v>885</v>
      </c>
      <c r="BS52" s="364"/>
      <c r="BT52" s="331"/>
      <c r="BU52" s="331"/>
      <c r="BV52" s="331"/>
      <c r="BW52" s="331"/>
      <c r="BX52" s="331"/>
      <c r="BY52" s="331"/>
      <c r="BZ52" s="331"/>
      <c r="CA52" s="331"/>
    </row>
    <row r="53" spans="69:79" ht="12.75">
      <c r="BQ53" s="369">
        <f>SUM(DatosGenerales!D261,DatosGenerales!D263,DatosGenerales!D265)</f>
        <v>96</v>
      </c>
      <c r="BR53" s="369">
        <f>SUM(DatosGenerales!D262,DatosGenerales!D264,DatosGenerales!D266)</f>
        <v>94</v>
      </c>
      <c r="BS53" s="365"/>
      <c r="BT53" s="346"/>
      <c r="BU53" s="346"/>
      <c r="BV53" s="346"/>
      <c r="BW53" s="346"/>
      <c r="BX53" s="346"/>
      <c r="BY53" s="346"/>
      <c r="BZ53" s="346"/>
      <c r="CA53" s="346"/>
    </row>
    <row r="55" ht="12.75">
      <c r="BQ55" s="360" t="s">
        <v>886</v>
      </c>
    </row>
    <row r="65" spans="69:72" ht="12.75">
      <c r="BQ65" s="368" t="s">
        <v>887</v>
      </c>
      <c r="BR65" s="368" t="s">
        <v>888</v>
      </c>
      <c r="BS65" s="368" t="s">
        <v>889</v>
      </c>
      <c r="BT65" s="368"/>
    </row>
    <row r="66" spans="69:77" ht="12.75">
      <c r="BQ66" s="369">
        <f>SUM(DatosGenerales!D261,DatosGenerales!D262)</f>
        <v>4</v>
      </c>
      <c r="BR66" s="369">
        <f>SUM(DatosGenerales!D263,DatosGenerales!D264)</f>
        <v>112</v>
      </c>
      <c r="BS66" s="369">
        <f>SUM(DatosGenerales!D265,DatosGenerales!D266)</f>
        <v>74</v>
      </c>
      <c r="BT66" s="369"/>
      <c r="BU66" s="346"/>
      <c r="BV66" s="346"/>
      <c r="BW66" s="346"/>
      <c r="BX66" s="346"/>
      <c r="BY66" s="346"/>
    </row>
  </sheetData>
  <sheetProtection/>
  <mergeCells count="35">
    <mergeCell ref="BB5:BB6"/>
    <mergeCell ref="BC5:BC6"/>
    <mergeCell ref="BD5:BD6"/>
    <mergeCell ref="BE5:BE6"/>
    <mergeCell ref="BF5:BF6"/>
    <mergeCell ref="BG5:BG6"/>
    <mergeCell ref="BU4:BU6"/>
    <mergeCell ref="BV4:BV6"/>
    <mergeCell ref="BX4:BX6"/>
    <mergeCell ref="CD4:CF4"/>
    <mergeCell ref="CK4:CL4"/>
    <mergeCell ref="CR4:CS4"/>
    <mergeCell ref="BW4:BW6"/>
    <mergeCell ref="BY4:BY6"/>
    <mergeCell ref="CA4:CA6"/>
    <mergeCell ref="I4:M4"/>
    <mergeCell ref="Q4:T4"/>
    <mergeCell ref="W4:AB4"/>
    <mergeCell ref="BQ2:BZ2"/>
    <mergeCell ref="AF3:AI3"/>
    <mergeCell ref="AN3:AQ3"/>
    <mergeCell ref="BB3:BG3"/>
    <mergeCell ref="BZ4:BZ6"/>
    <mergeCell ref="BS4:BS6"/>
    <mergeCell ref="BT4:BT6"/>
    <mergeCell ref="CW4:CZ4"/>
    <mergeCell ref="BQ4:BQ6"/>
    <mergeCell ref="BR4:BR6"/>
    <mergeCell ref="AV4:AX4"/>
    <mergeCell ref="C1:E1"/>
    <mergeCell ref="AF2:AI2"/>
    <mergeCell ref="AN2:AQ2"/>
    <mergeCell ref="BB2:BG2"/>
    <mergeCell ref="BK4:BM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AR14" sqref="AR14"/>
    </sheetView>
  </sheetViews>
  <sheetFormatPr defaultColWidth="11.421875" defaultRowHeight="12.75"/>
  <cols>
    <col min="1" max="1" width="2.7109375" style="370" customWidth="1"/>
    <col min="2" max="2" width="7.8515625" style="370" customWidth="1"/>
    <col min="3" max="3" width="11.421875" style="370" customWidth="1"/>
    <col min="4" max="4" width="12.00390625" style="370" customWidth="1"/>
    <col min="5" max="5" width="51.00390625" style="370" customWidth="1"/>
    <col min="6" max="6" width="2.7109375" style="370" customWidth="1"/>
    <col min="7" max="7" width="7.8515625" style="370" customWidth="1"/>
    <col min="8" max="9" width="11.421875" style="370" customWidth="1"/>
    <col min="10" max="10" width="51.00390625" style="370" customWidth="1"/>
    <col min="11" max="11" width="2.7109375" style="370" customWidth="1"/>
    <col min="12" max="12" width="7.8515625" style="370" customWidth="1"/>
    <col min="13" max="14" width="11.421875" style="370" customWidth="1"/>
    <col min="15" max="15" width="51.00390625" style="370" customWidth="1"/>
    <col min="16" max="16" width="2.7109375" style="370" customWidth="1"/>
    <col min="17" max="17" width="7.8515625" style="370" customWidth="1"/>
    <col min="18" max="19" width="11.421875" style="370" customWidth="1"/>
    <col min="20" max="20" width="51.00390625" style="370" customWidth="1"/>
    <col min="21" max="21" width="2.7109375" style="370" customWidth="1"/>
    <col min="22" max="22" width="7.8515625" style="370" customWidth="1"/>
    <col min="23" max="24" width="11.421875" style="370" customWidth="1"/>
    <col min="25" max="25" width="51.00390625" style="370" customWidth="1"/>
    <col min="26" max="26" width="2.7109375" style="370" customWidth="1"/>
    <col min="27" max="27" width="7.8515625" style="370" customWidth="1"/>
    <col min="28" max="29" width="11.421875" style="370" customWidth="1"/>
    <col min="30" max="30" width="51.00390625" style="370" customWidth="1"/>
    <col min="31" max="31" width="2.7109375" style="370" customWidth="1"/>
    <col min="32" max="32" width="7.8515625" style="370" customWidth="1"/>
    <col min="33" max="34" width="11.421875" style="370" customWidth="1"/>
    <col min="35" max="35" width="51.00390625" style="370" customWidth="1"/>
    <col min="36" max="36" width="2.7109375" style="370" customWidth="1"/>
    <col min="37" max="37" width="7.8515625" style="370" customWidth="1"/>
    <col min="38" max="39" width="11.421875" style="370" customWidth="1"/>
    <col min="40" max="40" width="51.00390625" style="370" customWidth="1"/>
    <col min="41" max="41" width="2.7109375" style="370" customWidth="1"/>
    <col min="42" max="42" width="7.8515625" style="370" customWidth="1"/>
    <col min="43" max="44" width="11.421875" style="370" customWidth="1"/>
    <col min="45" max="45" width="51.00390625" style="370" customWidth="1"/>
    <col min="46" max="46" width="2.7109375" style="370" customWidth="1"/>
    <col min="47" max="47" width="7.8515625" style="370" customWidth="1"/>
    <col min="48" max="49" width="11.421875" style="370" customWidth="1"/>
    <col min="50" max="50" width="51.00390625" style="370" customWidth="1"/>
    <col min="51" max="51" width="2.7109375" style="370" customWidth="1"/>
    <col min="52" max="52" width="7.8515625" style="370" customWidth="1"/>
    <col min="53" max="54" width="11.421875" style="370" customWidth="1"/>
    <col min="55" max="55" width="51.00390625" style="370" customWidth="1"/>
    <col min="56" max="56" width="2.7109375" style="370" customWidth="1"/>
    <col min="57" max="57" width="7.8515625" style="370" customWidth="1"/>
    <col min="58" max="59" width="11.421875" style="370" customWidth="1"/>
    <col min="60" max="60" width="51.00390625" style="370" customWidth="1"/>
    <col min="61" max="61" width="2.7109375" style="370" customWidth="1"/>
    <col min="62" max="16384" width="11.421875" style="370" customWidth="1"/>
  </cols>
  <sheetData>
    <row r="1" spans="1:61" ht="18.75" customHeight="1">
      <c r="A1" s="371"/>
      <c r="C1" s="360" t="s">
        <v>890</v>
      </c>
      <c r="F1" s="371"/>
      <c r="K1" s="371"/>
      <c r="P1" s="371"/>
      <c r="U1" s="371"/>
      <c r="Z1" s="371"/>
      <c r="AE1" s="371"/>
      <c r="AJ1" s="371"/>
      <c r="AO1" s="371"/>
      <c r="AT1" s="371"/>
      <c r="AY1" s="371"/>
      <c r="BD1" s="371"/>
      <c r="BF1" s="372"/>
      <c r="BI1" s="371"/>
    </row>
    <row r="2" spans="59:60" ht="12">
      <c r="BG2" s="373"/>
      <c r="BH2" s="372"/>
    </row>
    <row r="3" spans="3:58" s="360" customFormat="1" ht="12">
      <c r="C3" s="360" t="s">
        <v>891</v>
      </c>
      <c r="H3" s="360" t="s">
        <v>892</v>
      </c>
      <c r="M3" s="360" t="s">
        <v>893</v>
      </c>
      <c r="R3" s="360" t="s">
        <v>894</v>
      </c>
      <c r="W3" s="360" t="s">
        <v>895</v>
      </c>
      <c r="AB3" s="360" t="s">
        <v>896</v>
      </c>
      <c r="AG3" s="360" t="s">
        <v>897</v>
      </c>
      <c r="AL3" s="360" t="s">
        <v>898</v>
      </c>
      <c r="AQ3" s="360" t="s">
        <v>899</v>
      </c>
      <c r="AV3" s="360" t="s">
        <v>900</v>
      </c>
      <c r="BA3" s="360" t="s">
        <v>901</v>
      </c>
      <c r="BF3" s="360" t="s">
        <v>902</v>
      </c>
    </row>
    <row r="5" spans="8:59" ht="12">
      <c r="H5" s="372"/>
      <c r="I5" s="372"/>
      <c r="M5" s="372"/>
      <c r="N5" s="372"/>
      <c r="R5" s="372"/>
      <c r="S5" s="372"/>
      <c r="W5" s="372"/>
      <c r="X5" s="372"/>
      <c r="AB5" s="372"/>
      <c r="AC5" s="372"/>
      <c r="AG5" s="372"/>
      <c r="AH5" s="372"/>
      <c r="AL5" s="372"/>
      <c r="AM5" s="372"/>
      <c r="AQ5" s="372"/>
      <c r="AR5" s="372"/>
      <c r="AV5" s="372"/>
      <c r="AW5" s="372"/>
      <c r="BA5" s="372"/>
      <c r="BB5" s="372"/>
      <c r="BF5" s="372"/>
      <c r="BG5" s="372"/>
    </row>
    <row r="6" spans="8:59" ht="12">
      <c r="H6" s="372"/>
      <c r="I6" s="372"/>
      <c r="M6" s="372"/>
      <c r="N6" s="372"/>
      <c r="R6" s="372"/>
      <c r="S6" s="372"/>
      <c r="W6" s="372"/>
      <c r="X6" s="372"/>
      <c r="AB6" s="372"/>
      <c r="AC6" s="372"/>
      <c r="AG6" s="372"/>
      <c r="AH6" s="372"/>
      <c r="AL6" s="372"/>
      <c r="AM6" s="372"/>
      <c r="AQ6" s="372"/>
      <c r="AR6" s="372"/>
      <c r="AV6" s="372"/>
      <c r="AW6" s="372"/>
      <c r="BA6" s="372"/>
      <c r="BB6" s="372"/>
      <c r="BF6" s="372"/>
      <c r="BG6" s="372"/>
    </row>
    <row r="7" spans="28:29" ht="12">
      <c r="AB7" s="372"/>
      <c r="AC7" s="372"/>
    </row>
    <row r="11" ht="64.5" customHeight="1"/>
    <row r="22" ht="12" customHeight="1"/>
    <row r="23" ht="12" customHeight="1"/>
    <row r="24" ht="12" customHeight="1"/>
    <row r="25" spans="3:59" s="374" customFormat="1" ht="15.75">
      <c r="C25" s="366" t="s">
        <v>881</v>
      </c>
      <c r="D25" s="367">
        <v>100</v>
      </c>
      <c r="H25" s="366" t="s">
        <v>881</v>
      </c>
      <c r="I25" s="367">
        <v>5</v>
      </c>
      <c r="M25" s="366" t="s">
        <v>881</v>
      </c>
      <c r="N25" s="367">
        <v>0</v>
      </c>
      <c r="R25" s="366" t="s">
        <v>881</v>
      </c>
      <c r="S25" s="367">
        <v>10</v>
      </c>
      <c r="W25" s="366" t="s">
        <v>881</v>
      </c>
      <c r="X25" s="367">
        <v>10</v>
      </c>
      <c r="AB25" s="366" t="s">
        <v>881</v>
      </c>
      <c r="AC25" s="367">
        <v>0</v>
      </c>
      <c r="AG25" s="366" t="s">
        <v>881</v>
      </c>
      <c r="AH25" s="367">
        <v>0</v>
      </c>
      <c r="AL25" s="366" t="s">
        <v>881</v>
      </c>
      <c r="AM25" s="367">
        <v>0</v>
      </c>
      <c r="AQ25" s="366" t="s">
        <v>881</v>
      </c>
      <c r="AR25" s="367">
        <v>0</v>
      </c>
      <c r="AV25" s="366" t="s">
        <v>881</v>
      </c>
      <c r="AW25" s="367">
        <v>0</v>
      </c>
      <c r="BA25" s="366" t="s">
        <v>881</v>
      </c>
      <c r="BB25" s="367">
        <v>0</v>
      </c>
      <c r="BF25" s="366" t="s">
        <v>881</v>
      </c>
      <c r="BG25" s="367">
        <v>5</v>
      </c>
    </row>
    <row r="28" spans="8:44" s="375" customFormat="1" ht="15.75">
      <c r="H28" s="366" t="s">
        <v>903</v>
      </c>
      <c r="I28" s="376">
        <f>DatosDelitos!F325</f>
        <v>297</v>
      </c>
      <c r="M28" s="366" t="s">
        <v>903</v>
      </c>
      <c r="N28" s="376">
        <f>DatosDelitos!G325</f>
        <v>165</v>
      </c>
      <c r="R28" s="366" t="s">
        <v>903</v>
      </c>
      <c r="S28" s="376">
        <f>DatosDelitos!H325</f>
        <v>597</v>
      </c>
      <c r="W28" s="366" t="s">
        <v>903</v>
      </c>
      <c r="X28" s="376">
        <f>DatosDelitos!I325</f>
        <v>434</v>
      </c>
      <c r="AB28" s="366" t="s">
        <v>903</v>
      </c>
      <c r="AC28" s="376">
        <f>DatosDelitos!J325</f>
        <v>5</v>
      </c>
      <c r="AG28" s="366" t="s">
        <v>903</v>
      </c>
      <c r="AH28" s="376">
        <f>DatosDelitos!K325</f>
        <v>6</v>
      </c>
      <c r="AL28" s="366" t="s">
        <v>903</v>
      </c>
      <c r="AM28" s="376">
        <f>DatosDelitos!L325</f>
        <v>1</v>
      </c>
      <c r="AQ28" s="366" t="s">
        <v>903</v>
      </c>
      <c r="AR28" s="376">
        <f>DatosDelitos!M325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AV36"/>
  <sheetViews>
    <sheetView showGridLines="0" showRowColHeaders="0" zoomScalePageLayoutView="0" workbookViewId="0" topLeftCell="A1">
      <pane ySplit="1" topLeftCell="A1" activePane="bottomLeft" state="split"/>
      <selection pane="topLeft" activeCell="AA31" sqref="AA31"/>
      <selection pane="bottomLeft" activeCell="Z1" sqref="Z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77" customFormat="1" ht="89.25">
      <c r="A1" s="377" t="s">
        <v>904</v>
      </c>
      <c r="B1" s="377" t="s">
        <v>905</v>
      </c>
      <c r="C1" s="377" t="s">
        <v>906</v>
      </c>
      <c r="D1" s="377" t="s">
        <v>907</v>
      </c>
      <c r="E1" s="377" t="s">
        <v>908</v>
      </c>
      <c r="F1" s="377" t="s">
        <v>909</v>
      </c>
      <c r="G1" s="377" t="s">
        <v>910</v>
      </c>
      <c r="H1" s="377" t="s">
        <v>911</v>
      </c>
      <c r="I1" s="377" t="s">
        <v>912</v>
      </c>
      <c r="J1" s="377" t="s">
        <v>913</v>
      </c>
      <c r="K1" s="377" t="s">
        <v>914</v>
      </c>
      <c r="L1" s="377" t="s">
        <v>915</v>
      </c>
      <c r="M1" s="377" t="s">
        <v>916</v>
      </c>
      <c r="N1" s="377" t="s">
        <v>917</v>
      </c>
      <c r="O1" s="377" t="s">
        <v>918</v>
      </c>
      <c r="P1" s="377" t="s">
        <v>919</v>
      </c>
      <c r="Q1" s="377" t="s">
        <v>920</v>
      </c>
      <c r="R1" s="377" t="s">
        <v>921</v>
      </c>
      <c r="S1" s="377" t="s">
        <v>922</v>
      </c>
      <c r="T1" s="377" t="s">
        <v>923</v>
      </c>
      <c r="U1" s="377" t="s">
        <v>924</v>
      </c>
      <c r="V1" s="377" t="s">
        <v>925</v>
      </c>
      <c r="W1" s="377" t="s">
        <v>926</v>
      </c>
      <c r="AA1" s="377" t="s">
        <v>927</v>
      </c>
      <c r="AB1" s="377" t="s">
        <v>928</v>
      </c>
      <c r="AC1" s="377" t="s">
        <v>929</v>
      </c>
    </row>
    <row r="2" spans="1:48" ht="12.75">
      <c r="A2" t="s">
        <v>867</v>
      </c>
      <c r="B2" t="s">
        <v>860</v>
      </c>
      <c r="C2" t="s">
        <v>847</v>
      </c>
      <c r="D2" t="s">
        <v>570</v>
      </c>
      <c r="E2" t="s">
        <v>570</v>
      </c>
      <c r="F2" t="s">
        <v>574</v>
      </c>
      <c r="G2" t="s">
        <v>571</v>
      </c>
      <c r="H2" t="s">
        <v>598</v>
      </c>
      <c r="I2" t="s">
        <v>570</v>
      </c>
      <c r="J2" t="s">
        <v>570</v>
      </c>
      <c r="K2" t="s">
        <v>571</v>
      </c>
      <c r="L2" t="s">
        <v>570</v>
      </c>
      <c r="M2" t="s">
        <v>588</v>
      </c>
      <c r="N2" t="s">
        <v>570</v>
      </c>
      <c r="O2" t="s">
        <v>570</v>
      </c>
      <c r="P2" t="s">
        <v>716</v>
      </c>
      <c r="Q2" t="s">
        <v>716</v>
      </c>
      <c r="R2" t="s">
        <v>702</v>
      </c>
      <c r="S2" t="s">
        <v>716</v>
      </c>
      <c r="T2" t="s">
        <v>716</v>
      </c>
      <c r="U2" t="s">
        <v>699</v>
      </c>
      <c r="V2" t="s">
        <v>74</v>
      </c>
      <c r="W2" t="s">
        <v>163</v>
      </c>
      <c r="Z2" t="s">
        <v>716</v>
      </c>
      <c r="AA2" t="s">
        <v>763</v>
      </c>
      <c r="AB2" t="s">
        <v>770</v>
      </c>
      <c r="AC2" t="s">
        <v>774</v>
      </c>
      <c r="AD2" t="s">
        <v>409</v>
      </c>
      <c r="AE2" t="s">
        <v>817</v>
      </c>
      <c r="AF2" t="s">
        <v>5</v>
      </c>
      <c r="AG2" t="s">
        <v>816</v>
      </c>
      <c r="AH2" t="s">
        <v>161</v>
      </c>
      <c r="AI2" t="s">
        <v>212</v>
      </c>
      <c r="AL2" t="s">
        <v>409</v>
      </c>
      <c r="AM2" t="s">
        <v>409</v>
      </c>
      <c r="AN2" t="s">
        <v>409</v>
      </c>
      <c r="AO2" t="s">
        <v>410</v>
      </c>
      <c r="AT2" t="s">
        <v>414</v>
      </c>
      <c r="AU2" t="s">
        <v>410</v>
      </c>
      <c r="AV2" t="s">
        <v>409</v>
      </c>
    </row>
    <row r="3" spans="1:48" ht="12.75">
      <c r="A3" t="s">
        <v>868</v>
      </c>
      <c r="B3" t="s">
        <v>861</v>
      </c>
      <c r="C3" t="s">
        <v>848</v>
      </c>
      <c r="D3" t="s">
        <v>571</v>
      </c>
      <c r="E3" t="s">
        <v>574</v>
      </c>
      <c r="F3" t="s">
        <v>599</v>
      </c>
      <c r="G3" t="s">
        <v>579</v>
      </c>
      <c r="H3" t="s">
        <v>571</v>
      </c>
      <c r="I3" t="s">
        <v>571</v>
      </c>
      <c r="J3" t="s">
        <v>571</v>
      </c>
      <c r="K3" t="s">
        <v>574</v>
      </c>
      <c r="L3" t="s">
        <v>571</v>
      </c>
      <c r="M3" t="s">
        <v>280</v>
      </c>
      <c r="N3" t="s">
        <v>280</v>
      </c>
      <c r="O3" t="s">
        <v>571</v>
      </c>
      <c r="P3" t="s">
        <v>572</v>
      </c>
      <c r="Q3" t="s">
        <v>572</v>
      </c>
      <c r="R3" t="s">
        <v>703</v>
      </c>
      <c r="S3" t="s">
        <v>572</v>
      </c>
      <c r="T3" t="s">
        <v>572</v>
      </c>
      <c r="U3" t="s">
        <v>700</v>
      </c>
      <c r="V3" t="s">
        <v>1060</v>
      </c>
      <c r="W3" t="s">
        <v>164</v>
      </c>
      <c r="Z3" t="s">
        <v>572</v>
      </c>
      <c r="AA3" t="s">
        <v>764</v>
      </c>
      <c r="AB3" t="s">
        <v>772</v>
      </c>
      <c r="AC3" t="s">
        <v>775</v>
      </c>
      <c r="AD3" t="s">
        <v>410</v>
      </c>
      <c r="AE3" t="s">
        <v>818</v>
      </c>
      <c r="AF3" t="s">
        <v>820</v>
      </c>
      <c r="AG3" t="s">
        <v>817</v>
      </c>
      <c r="AI3" t="s">
        <v>213</v>
      </c>
      <c r="AL3" t="s">
        <v>410</v>
      </c>
      <c r="AM3" t="s">
        <v>410</v>
      </c>
      <c r="AN3" t="s">
        <v>410</v>
      </c>
      <c r="AO3" t="s">
        <v>413</v>
      </c>
      <c r="AT3" t="s">
        <v>410</v>
      </c>
      <c r="AU3" t="s">
        <v>411</v>
      </c>
      <c r="AV3" t="s">
        <v>410</v>
      </c>
    </row>
    <row r="4" spans="1:48" ht="12.75">
      <c r="A4" t="s">
        <v>869</v>
      </c>
      <c r="B4" t="s">
        <v>159</v>
      </c>
      <c r="C4" t="s">
        <v>849</v>
      </c>
      <c r="D4" t="s">
        <v>572</v>
      </c>
      <c r="E4" t="s">
        <v>579</v>
      </c>
      <c r="F4" t="s">
        <v>579</v>
      </c>
      <c r="G4" t="s">
        <v>586</v>
      </c>
      <c r="H4" t="s">
        <v>572</v>
      </c>
      <c r="I4" t="s">
        <v>572</v>
      </c>
      <c r="J4" t="s">
        <v>572</v>
      </c>
      <c r="K4" t="s">
        <v>290</v>
      </c>
      <c r="L4" t="s">
        <v>572</v>
      </c>
      <c r="M4" t="s">
        <v>290</v>
      </c>
      <c r="N4" t="s">
        <v>290</v>
      </c>
      <c r="O4" t="s">
        <v>572</v>
      </c>
      <c r="P4" t="s">
        <v>718</v>
      </c>
      <c r="Q4" t="s">
        <v>720</v>
      </c>
      <c r="R4" t="s">
        <v>704</v>
      </c>
      <c r="S4" t="s">
        <v>38</v>
      </c>
      <c r="T4" t="s">
        <v>718</v>
      </c>
      <c r="U4" t="s">
        <v>701</v>
      </c>
      <c r="V4" t="s">
        <v>75</v>
      </c>
      <c r="W4" t="s">
        <v>876</v>
      </c>
      <c r="Z4" t="s">
        <v>720</v>
      </c>
      <c r="AA4" t="s">
        <v>765</v>
      </c>
      <c r="AB4" t="s">
        <v>772</v>
      </c>
      <c r="AC4" t="s">
        <v>776</v>
      </c>
      <c r="AD4" t="s">
        <v>411</v>
      </c>
      <c r="AE4" t="s">
        <v>604</v>
      </c>
      <c r="AF4" t="s">
        <v>821</v>
      </c>
      <c r="AG4" t="s">
        <v>394</v>
      </c>
      <c r="AI4" t="s">
        <v>214</v>
      </c>
      <c r="AL4" t="s">
        <v>411</v>
      </c>
      <c r="AM4" t="s">
        <v>413</v>
      </c>
      <c r="AN4" t="s">
        <v>413</v>
      </c>
      <c r="AO4" t="s">
        <v>414</v>
      </c>
      <c r="AT4" t="s">
        <v>411</v>
      </c>
      <c r="AU4" t="s">
        <v>414</v>
      </c>
      <c r="AV4" t="s">
        <v>411</v>
      </c>
    </row>
    <row r="5" spans="1:48" ht="12.75">
      <c r="A5" t="s">
        <v>675</v>
      </c>
      <c r="B5" t="s">
        <v>160</v>
      </c>
      <c r="C5" t="s">
        <v>851</v>
      </c>
      <c r="D5" t="s">
        <v>578</v>
      </c>
      <c r="E5" t="s">
        <v>293</v>
      </c>
      <c r="F5" t="s">
        <v>600</v>
      </c>
      <c r="G5" t="s">
        <v>589</v>
      </c>
      <c r="H5" t="s">
        <v>574</v>
      </c>
      <c r="I5" t="s">
        <v>578</v>
      </c>
      <c r="J5" t="s">
        <v>574</v>
      </c>
      <c r="K5" t="s">
        <v>293</v>
      </c>
      <c r="L5" t="s">
        <v>574</v>
      </c>
      <c r="M5" t="s">
        <v>293</v>
      </c>
      <c r="N5" t="s">
        <v>293</v>
      </c>
      <c r="O5" t="s">
        <v>574</v>
      </c>
      <c r="P5" t="s">
        <v>720</v>
      </c>
      <c r="Q5" t="s">
        <v>720</v>
      </c>
      <c r="R5" t="s">
        <v>705</v>
      </c>
      <c r="S5" t="s">
        <v>718</v>
      </c>
      <c r="T5" t="s">
        <v>719</v>
      </c>
      <c r="U5" t="s">
        <v>702</v>
      </c>
      <c r="V5" t="s">
        <v>76</v>
      </c>
      <c r="Z5" t="s">
        <v>38</v>
      </c>
      <c r="AA5" t="s">
        <v>767</v>
      </c>
      <c r="AC5" t="s">
        <v>777</v>
      </c>
      <c r="AD5" t="s">
        <v>412</v>
      </c>
      <c r="AE5" t="s">
        <v>817</v>
      </c>
      <c r="AF5" t="s">
        <v>821</v>
      </c>
      <c r="AI5" t="s">
        <v>215</v>
      </c>
      <c r="AL5" t="s">
        <v>413</v>
      </c>
      <c r="AM5" t="s">
        <v>414</v>
      </c>
      <c r="AN5" t="s">
        <v>414</v>
      </c>
      <c r="AO5" t="s">
        <v>412</v>
      </c>
      <c r="AT5" t="s">
        <v>414</v>
      </c>
      <c r="AV5" t="s">
        <v>413</v>
      </c>
    </row>
    <row r="6" spans="1:48" ht="12.75">
      <c r="A6" t="s">
        <v>676</v>
      </c>
      <c r="B6" t="s">
        <v>160</v>
      </c>
      <c r="C6" t="s">
        <v>853</v>
      </c>
      <c r="D6" t="s">
        <v>579</v>
      </c>
      <c r="E6" t="s">
        <v>571</v>
      </c>
      <c r="F6" t="s">
        <v>581</v>
      </c>
      <c r="G6" t="s">
        <v>591</v>
      </c>
      <c r="H6" t="s">
        <v>579</v>
      </c>
      <c r="I6" t="s">
        <v>579</v>
      </c>
      <c r="J6" t="s">
        <v>578</v>
      </c>
      <c r="K6" t="s">
        <v>571</v>
      </c>
      <c r="L6" t="s">
        <v>571</v>
      </c>
      <c r="M6" t="s">
        <v>571</v>
      </c>
      <c r="N6" t="s">
        <v>571</v>
      </c>
      <c r="O6" t="s">
        <v>578</v>
      </c>
      <c r="P6" t="s">
        <v>38</v>
      </c>
      <c r="Q6" t="s">
        <v>719</v>
      </c>
      <c r="R6" t="s">
        <v>708</v>
      </c>
      <c r="S6" t="s">
        <v>719</v>
      </c>
      <c r="T6" t="s">
        <v>720</v>
      </c>
      <c r="U6" t="s">
        <v>745</v>
      </c>
      <c r="V6" t="s">
        <v>78</v>
      </c>
      <c r="Z6" t="s">
        <v>161</v>
      </c>
      <c r="AA6" t="s">
        <v>768</v>
      </c>
      <c r="AD6" t="s">
        <v>413</v>
      </c>
      <c r="AE6" t="s">
        <v>394</v>
      </c>
      <c r="AF6" t="s">
        <v>675</v>
      </c>
      <c r="AI6" t="s">
        <v>217</v>
      </c>
      <c r="AL6" t="s">
        <v>414</v>
      </c>
      <c r="AM6" t="s">
        <v>413</v>
      </c>
      <c r="AN6" t="s">
        <v>413</v>
      </c>
      <c r="AO6" t="s">
        <v>413</v>
      </c>
      <c r="AV6" t="s">
        <v>414</v>
      </c>
    </row>
    <row r="7" spans="1:48" ht="12.75">
      <c r="A7" t="s">
        <v>930</v>
      </c>
      <c r="B7" t="s">
        <v>161</v>
      </c>
      <c r="C7" t="s">
        <v>262</v>
      </c>
      <c r="D7" t="s">
        <v>589</v>
      </c>
      <c r="E7" t="s">
        <v>572</v>
      </c>
      <c r="F7" t="s">
        <v>605</v>
      </c>
      <c r="G7" t="s">
        <v>161</v>
      </c>
      <c r="H7" t="s">
        <v>584</v>
      </c>
      <c r="I7" t="s">
        <v>585</v>
      </c>
      <c r="J7" t="s">
        <v>579</v>
      </c>
      <c r="K7" t="s">
        <v>572</v>
      </c>
      <c r="L7" t="s">
        <v>572</v>
      </c>
      <c r="M7" t="s">
        <v>572</v>
      </c>
      <c r="N7" t="s">
        <v>572</v>
      </c>
      <c r="O7" t="s">
        <v>579</v>
      </c>
      <c r="P7" t="s">
        <v>720</v>
      </c>
      <c r="Q7" t="s">
        <v>720</v>
      </c>
      <c r="R7" t="s">
        <v>704</v>
      </c>
      <c r="S7" t="s">
        <v>720</v>
      </c>
      <c r="T7" t="s">
        <v>720</v>
      </c>
      <c r="AD7" t="s">
        <v>414</v>
      </c>
      <c r="AE7" t="s">
        <v>818</v>
      </c>
      <c r="AF7" t="s">
        <v>725</v>
      </c>
      <c r="AI7" t="s">
        <v>218</v>
      </c>
      <c r="AL7" t="s">
        <v>414</v>
      </c>
      <c r="AM7" t="s">
        <v>414</v>
      </c>
      <c r="AN7" t="s">
        <v>414</v>
      </c>
      <c r="AO7" t="s">
        <v>414</v>
      </c>
      <c r="AV7" t="s">
        <v>414</v>
      </c>
    </row>
    <row r="8" spans="1:41" ht="12.75">
      <c r="A8" t="s">
        <v>161</v>
      </c>
      <c r="C8" t="s">
        <v>854</v>
      </c>
      <c r="D8" t="s">
        <v>595</v>
      </c>
      <c r="E8" t="s">
        <v>573</v>
      </c>
      <c r="F8" t="s">
        <v>584</v>
      </c>
      <c r="G8" t="s">
        <v>585</v>
      </c>
      <c r="H8" t="s">
        <v>585</v>
      </c>
      <c r="I8" t="s">
        <v>586</v>
      </c>
      <c r="J8" t="s">
        <v>585</v>
      </c>
      <c r="K8" t="s">
        <v>573</v>
      </c>
      <c r="L8" t="s">
        <v>573</v>
      </c>
      <c r="M8" t="s">
        <v>573</v>
      </c>
      <c r="N8" t="s">
        <v>573</v>
      </c>
      <c r="O8" t="s">
        <v>585</v>
      </c>
      <c r="P8" t="s">
        <v>38</v>
      </c>
      <c r="R8" t="s">
        <v>705</v>
      </c>
      <c r="S8" t="s">
        <v>38</v>
      </c>
      <c r="AD8" t="s">
        <v>415</v>
      </c>
      <c r="AF8" t="s">
        <v>726</v>
      </c>
      <c r="AI8" t="s">
        <v>161</v>
      </c>
      <c r="AL8" t="s">
        <v>415</v>
      </c>
      <c r="AM8" t="s">
        <v>415</v>
      </c>
      <c r="AN8" t="s">
        <v>415</v>
      </c>
      <c r="AO8" t="s">
        <v>415</v>
      </c>
    </row>
    <row r="9" spans="1:35" ht="12.75">
      <c r="A9" t="s">
        <v>931</v>
      </c>
      <c r="C9" t="s">
        <v>855</v>
      </c>
      <c r="D9" t="s">
        <v>161</v>
      </c>
      <c r="E9" t="s">
        <v>574</v>
      </c>
      <c r="F9" t="s">
        <v>586</v>
      </c>
      <c r="G9" t="s">
        <v>586</v>
      </c>
      <c r="H9" t="s">
        <v>586</v>
      </c>
      <c r="I9" t="s">
        <v>587</v>
      </c>
      <c r="J9" t="s">
        <v>586</v>
      </c>
      <c r="K9" t="s">
        <v>574</v>
      </c>
      <c r="L9" t="s">
        <v>574</v>
      </c>
      <c r="M9" t="s">
        <v>574</v>
      </c>
      <c r="N9" t="s">
        <v>574</v>
      </c>
      <c r="O9" t="s">
        <v>586</v>
      </c>
      <c r="R9" t="s">
        <v>706</v>
      </c>
      <c r="AF9" t="s">
        <v>727</v>
      </c>
      <c r="AI9" t="s">
        <v>161</v>
      </c>
    </row>
    <row r="10" spans="1:35" ht="12.75">
      <c r="A10" t="s">
        <v>579</v>
      </c>
      <c r="C10" t="s">
        <v>1018</v>
      </c>
      <c r="D10" t="s">
        <v>579</v>
      </c>
      <c r="E10" t="s">
        <v>575</v>
      </c>
      <c r="F10" t="s">
        <v>587</v>
      </c>
      <c r="G10" t="s">
        <v>587</v>
      </c>
      <c r="H10" t="s">
        <v>587</v>
      </c>
      <c r="I10" t="s">
        <v>589</v>
      </c>
      <c r="J10" t="s">
        <v>587</v>
      </c>
      <c r="K10" t="s">
        <v>575</v>
      </c>
      <c r="L10" t="s">
        <v>575</v>
      </c>
      <c r="M10" t="s">
        <v>575</v>
      </c>
      <c r="N10" t="s">
        <v>575</v>
      </c>
      <c r="O10" t="s">
        <v>587</v>
      </c>
      <c r="R10" t="s">
        <v>707</v>
      </c>
      <c r="AI10" t="s">
        <v>221</v>
      </c>
    </row>
    <row r="11" spans="1:35" ht="12.75">
      <c r="A11" t="s">
        <v>581</v>
      </c>
      <c r="C11" t="s">
        <v>855</v>
      </c>
      <c r="D11" t="s">
        <v>580</v>
      </c>
      <c r="E11" t="s">
        <v>576</v>
      </c>
      <c r="F11" t="s">
        <v>590</v>
      </c>
      <c r="G11" t="s">
        <v>588</v>
      </c>
      <c r="H11" t="s">
        <v>588</v>
      </c>
      <c r="I11" t="s">
        <v>591</v>
      </c>
      <c r="J11" t="s">
        <v>589</v>
      </c>
      <c r="K11" t="s">
        <v>576</v>
      </c>
      <c r="L11" t="s">
        <v>576</v>
      </c>
      <c r="M11" t="s">
        <v>576</v>
      </c>
      <c r="N11" t="s">
        <v>576</v>
      </c>
      <c r="O11" t="s">
        <v>588</v>
      </c>
      <c r="R11" t="s">
        <v>708</v>
      </c>
      <c r="AI11" t="s">
        <v>161</v>
      </c>
    </row>
    <row r="12" spans="1:15" ht="12.75">
      <c r="A12" t="s">
        <v>583</v>
      </c>
      <c r="D12" t="s">
        <v>581</v>
      </c>
      <c r="E12" t="s">
        <v>577</v>
      </c>
      <c r="F12" t="s">
        <v>595</v>
      </c>
      <c r="G12" t="s">
        <v>589</v>
      </c>
      <c r="H12" t="s">
        <v>589</v>
      </c>
      <c r="I12" t="s">
        <v>595</v>
      </c>
      <c r="J12" t="s">
        <v>591</v>
      </c>
      <c r="K12" t="s">
        <v>577</v>
      </c>
      <c r="L12" t="s">
        <v>577</v>
      </c>
      <c r="M12" t="s">
        <v>577</v>
      </c>
      <c r="N12" t="s">
        <v>577</v>
      </c>
      <c r="O12" t="s">
        <v>589</v>
      </c>
    </row>
    <row r="13" spans="1:15" ht="12.75">
      <c r="A13" t="s">
        <v>584</v>
      </c>
      <c r="D13" t="s">
        <v>583</v>
      </c>
      <c r="E13" t="s">
        <v>578</v>
      </c>
      <c r="F13" t="s">
        <v>578</v>
      </c>
      <c r="G13" t="s">
        <v>591</v>
      </c>
      <c r="H13" t="s">
        <v>591</v>
      </c>
      <c r="I13" t="s">
        <v>161</v>
      </c>
      <c r="J13" t="s">
        <v>161</v>
      </c>
      <c r="K13" t="s">
        <v>578</v>
      </c>
      <c r="L13" t="s">
        <v>578</v>
      </c>
      <c r="M13" t="s">
        <v>578</v>
      </c>
      <c r="N13" t="s">
        <v>578</v>
      </c>
      <c r="O13" t="s">
        <v>591</v>
      </c>
    </row>
    <row r="14" spans="1:15" ht="12.75">
      <c r="A14" t="s">
        <v>585</v>
      </c>
      <c r="D14" t="s">
        <v>584</v>
      </c>
      <c r="E14" t="s">
        <v>579</v>
      </c>
      <c r="F14" t="s">
        <v>579</v>
      </c>
      <c r="G14" t="s">
        <v>595</v>
      </c>
      <c r="H14" t="s">
        <v>578</v>
      </c>
      <c r="I14" t="s">
        <v>587</v>
      </c>
      <c r="J14" t="s">
        <v>586</v>
      </c>
      <c r="K14" t="s">
        <v>579</v>
      </c>
      <c r="L14" t="s">
        <v>579</v>
      </c>
      <c r="M14" t="s">
        <v>579</v>
      </c>
      <c r="N14" t="s">
        <v>579</v>
      </c>
      <c r="O14" t="s">
        <v>161</v>
      </c>
    </row>
    <row r="15" spans="1:15" ht="12.75">
      <c r="A15" t="s">
        <v>586</v>
      </c>
      <c r="D15" t="s">
        <v>585</v>
      </c>
      <c r="E15" t="s">
        <v>580</v>
      </c>
      <c r="F15" t="s">
        <v>600</v>
      </c>
      <c r="G15" t="s">
        <v>579</v>
      </c>
      <c r="H15" t="s">
        <v>579</v>
      </c>
      <c r="I15" t="s">
        <v>589</v>
      </c>
      <c r="J15" t="s">
        <v>587</v>
      </c>
      <c r="K15" t="s">
        <v>580</v>
      </c>
      <c r="L15" t="s">
        <v>580</v>
      </c>
      <c r="M15" t="s">
        <v>580</v>
      </c>
      <c r="N15" t="s">
        <v>580</v>
      </c>
      <c r="O15" t="s">
        <v>587</v>
      </c>
    </row>
    <row r="16" spans="1:15" ht="12.75">
      <c r="A16" t="s">
        <v>587</v>
      </c>
      <c r="D16" t="s">
        <v>586</v>
      </c>
      <c r="E16" t="s">
        <v>581</v>
      </c>
      <c r="F16" t="s">
        <v>581</v>
      </c>
      <c r="G16" t="s">
        <v>600</v>
      </c>
      <c r="H16" t="s">
        <v>600</v>
      </c>
      <c r="I16" t="s">
        <v>591</v>
      </c>
      <c r="J16" t="s">
        <v>589</v>
      </c>
      <c r="K16" t="s">
        <v>581</v>
      </c>
      <c r="L16" t="s">
        <v>581</v>
      </c>
      <c r="M16" t="s">
        <v>581</v>
      </c>
      <c r="N16" t="s">
        <v>581</v>
      </c>
      <c r="O16" t="s">
        <v>588</v>
      </c>
    </row>
    <row r="17" spans="1:15" ht="12.75">
      <c r="A17" t="s">
        <v>588</v>
      </c>
      <c r="D17" t="s">
        <v>587</v>
      </c>
      <c r="E17" t="s">
        <v>582</v>
      </c>
      <c r="F17" t="s">
        <v>582</v>
      </c>
      <c r="G17" t="s">
        <v>581</v>
      </c>
      <c r="H17" t="s">
        <v>581</v>
      </c>
      <c r="I17" t="s">
        <v>595</v>
      </c>
      <c r="J17" t="s">
        <v>591</v>
      </c>
      <c r="K17" t="s">
        <v>582</v>
      </c>
      <c r="L17" t="s">
        <v>582</v>
      </c>
      <c r="M17" t="s">
        <v>582</v>
      </c>
      <c r="N17" t="s">
        <v>582</v>
      </c>
      <c r="O17" t="s">
        <v>589</v>
      </c>
    </row>
    <row r="18" spans="1:15" ht="12.75">
      <c r="A18" t="s">
        <v>589</v>
      </c>
      <c r="D18" t="s">
        <v>588</v>
      </c>
      <c r="E18" t="s">
        <v>583</v>
      </c>
      <c r="F18" t="s">
        <v>603</v>
      </c>
      <c r="G18" t="s">
        <v>582</v>
      </c>
      <c r="H18" t="s">
        <v>582</v>
      </c>
      <c r="I18" t="s">
        <v>583</v>
      </c>
      <c r="J18" t="s">
        <v>583</v>
      </c>
      <c r="K18" t="s">
        <v>583</v>
      </c>
      <c r="L18" t="s">
        <v>583</v>
      </c>
      <c r="M18" t="s">
        <v>583</v>
      </c>
      <c r="N18" t="s">
        <v>583</v>
      </c>
      <c r="O18" t="s">
        <v>591</v>
      </c>
    </row>
    <row r="19" spans="1:15" ht="12.75">
      <c r="A19" t="s">
        <v>591</v>
      </c>
      <c r="D19" t="s">
        <v>589</v>
      </c>
      <c r="E19" t="s">
        <v>584</v>
      </c>
      <c r="F19" t="s">
        <v>604</v>
      </c>
      <c r="G19" t="s">
        <v>583</v>
      </c>
      <c r="H19" t="s">
        <v>583</v>
      </c>
      <c r="I19" t="s">
        <v>584</v>
      </c>
      <c r="J19" t="s">
        <v>584</v>
      </c>
      <c r="K19" t="s">
        <v>584</v>
      </c>
      <c r="L19" t="s">
        <v>584</v>
      </c>
      <c r="M19" t="s">
        <v>584</v>
      </c>
      <c r="N19" t="s">
        <v>584</v>
      </c>
      <c r="O19" t="s">
        <v>595</v>
      </c>
    </row>
    <row r="20" spans="1:15" ht="12.75">
      <c r="A20" t="s">
        <v>595</v>
      </c>
      <c r="D20" t="s">
        <v>590</v>
      </c>
      <c r="E20" t="s">
        <v>585</v>
      </c>
      <c r="F20" t="s">
        <v>605</v>
      </c>
      <c r="G20" t="s">
        <v>584</v>
      </c>
      <c r="H20" t="s">
        <v>584</v>
      </c>
      <c r="I20" t="s">
        <v>585</v>
      </c>
      <c r="J20" t="s">
        <v>585</v>
      </c>
      <c r="K20" t="s">
        <v>585</v>
      </c>
      <c r="L20" t="s">
        <v>585</v>
      </c>
      <c r="M20" t="s">
        <v>585</v>
      </c>
      <c r="N20" t="s">
        <v>585</v>
      </c>
      <c r="O20" t="s">
        <v>565</v>
      </c>
    </row>
    <row r="21" spans="1:15" ht="12.75">
      <c r="A21" t="s">
        <v>161</v>
      </c>
      <c r="D21" t="s">
        <v>591</v>
      </c>
      <c r="E21" t="s">
        <v>586</v>
      </c>
      <c r="F21" t="s">
        <v>584</v>
      </c>
      <c r="G21" t="s">
        <v>585</v>
      </c>
      <c r="H21" t="s">
        <v>585</v>
      </c>
      <c r="I21" t="s">
        <v>586</v>
      </c>
      <c r="J21" t="s">
        <v>586</v>
      </c>
      <c r="K21" t="s">
        <v>586</v>
      </c>
      <c r="L21" t="s">
        <v>586</v>
      </c>
      <c r="M21" t="s">
        <v>586</v>
      </c>
      <c r="N21" t="s">
        <v>586</v>
      </c>
      <c r="O21" t="s">
        <v>586</v>
      </c>
    </row>
    <row r="22" spans="4:15" ht="12.75">
      <c r="D22" t="s">
        <v>594</v>
      </c>
      <c r="E22" t="s">
        <v>587</v>
      </c>
      <c r="F22" t="s">
        <v>606</v>
      </c>
      <c r="G22" t="s">
        <v>586</v>
      </c>
      <c r="H22" t="s">
        <v>586</v>
      </c>
      <c r="I22" t="s">
        <v>587</v>
      </c>
      <c r="J22" t="s">
        <v>587</v>
      </c>
      <c r="K22" t="s">
        <v>587</v>
      </c>
      <c r="L22" t="s">
        <v>587</v>
      </c>
      <c r="M22" t="s">
        <v>587</v>
      </c>
      <c r="N22" t="s">
        <v>587</v>
      </c>
      <c r="O22" t="s">
        <v>587</v>
      </c>
    </row>
    <row r="23" spans="4:15" ht="12.75">
      <c r="D23" t="s">
        <v>595</v>
      </c>
      <c r="E23" t="s">
        <v>588</v>
      </c>
      <c r="F23" t="s">
        <v>585</v>
      </c>
      <c r="G23" t="s">
        <v>587</v>
      </c>
      <c r="H23" t="s">
        <v>587</v>
      </c>
      <c r="I23" t="s">
        <v>588</v>
      </c>
      <c r="J23" t="s">
        <v>588</v>
      </c>
      <c r="K23" t="s">
        <v>588</v>
      </c>
      <c r="L23" t="s">
        <v>588</v>
      </c>
      <c r="M23" t="s">
        <v>588</v>
      </c>
      <c r="N23" t="s">
        <v>588</v>
      </c>
      <c r="O23" t="s">
        <v>588</v>
      </c>
    </row>
    <row r="24" spans="4:15" ht="12.75">
      <c r="D24" t="s">
        <v>589</v>
      </c>
      <c r="E24" t="s">
        <v>589</v>
      </c>
      <c r="F24" t="s">
        <v>586</v>
      </c>
      <c r="G24" t="s">
        <v>588</v>
      </c>
      <c r="H24" t="s">
        <v>588</v>
      </c>
      <c r="I24" t="s">
        <v>589</v>
      </c>
      <c r="J24" t="s">
        <v>589</v>
      </c>
      <c r="K24" t="s">
        <v>589</v>
      </c>
      <c r="L24" t="s">
        <v>589</v>
      </c>
      <c r="M24" t="s">
        <v>589</v>
      </c>
      <c r="N24" t="s">
        <v>589</v>
      </c>
      <c r="O24" t="s">
        <v>589</v>
      </c>
    </row>
    <row r="25" spans="4:15" ht="12.75">
      <c r="D25" t="s">
        <v>590</v>
      </c>
      <c r="E25" t="s">
        <v>590</v>
      </c>
      <c r="F25" t="s">
        <v>587</v>
      </c>
      <c r="G25" t="s">
        <v>589</v>
      </c>
      <c r="H25" t="s">
        <v>589</v>
      </c>
      <c r="I25" t="s">
        <v>590</v>
      </c>
      <c r="J25" t="s">
        <v>590</v>
      </c>
      <c r="K25" t="s">
        <v>590</v>
      </c>
      <c r="L25" t="s">
        <v>590</v>
      </c>
      <c r="M25" t="s">
        <v>590</v>
      </c>
      <c r="N25" t="s">
        <v>590</v>
      </c>
      <c r="O25" t="s">
        <v>590</v>
      </c>
    </row>
    <row r="26" spans="4:15" ht="12.75">
      <c r="D26" t="s">
        <v>591</v>
      </c>
      <c r="E26" t="s">
        <v>591</v>
      </c>
      <c r="F26" t="s">
        <v>588</v>
      </c>
      <c r="G26" t="s">
        <v>590</v>
      </c>
      <c r="H26" t="s">
        <v>590</v>
      </c>
      <c r="I26" t="s">
        <v>591</v>
      </c>
      <c r="J26" t="s">
        <v>591</v>
      </c>
      <c r="K26" t="s">
        <v>591</v>
      </c>
      <c r="L26" t="s">
        <v>591</v>
      </c>
      <c r="M26" t="s">
        <v>591</v>
      </c>
      <c r="N26" t="s">
        <v>591</v>
      </c>
      <c r="O26" t="s">
        <v>591</v>
      </c>
    </row>
    <row r="27" spans="4:15" ht="12.75">
      <c r="D27" t="s">
        <v>592</v>
      </c>
      <c r="E27" t="s">
        <v>592</v>
      </c>
      <c r="F27" t="s">
        <v>589</v>
      </c>
      <c r="G27" t="s">
        <v>591</v>
      </c>
      <c r="H27" t="s">
        <v>591</v>
      </c>
      <c r="I27" t="s">
        <v>592</v>
      </c>
      <c r="J27" t="s">
        <v>592</v>
      </c>
      <c r="K27" t="s">
        <v>592</v>
      </c>
      <c r="L27" t="s">
        <v>592</v>
      </c>
      <c r="M27" t="s">
        <v>592</v>
      </c>
      <c r="N27" t="s">
        <v>592</v>
      </c>
      <c r="O27" t="s">
        <v>592</v>
      </c>
    </row>
    <row r="28" spans="4:15" ht="12.75">
      <c r="D28" t="s">
        <v>593</v>
      </c>
      <c r="E28" t="s">
        <v>593</v>
      </c>
      <c r="F28" t="s">
        <v>590</v>
      </c>
      <c r="G28" t="s">
        <v>592</v>
      </c>
      <c r="H28" t="s">
        <v>592</v>
      </c>
      <c r="I28" t="s">
        <v>593</v>
      </c>
      <c r="J28" t="s">
        <v>593</v>
      </c>
      <c r="K28" t="s">
        <v>593</v>
      </c>
      <c r="L28" t="s">
        <v>593</v>
      </c>
      <c r="M28" t="s">
        <v>593</v>
      </c>
      <c r="N28" t="s">
        <v>593</v>
      </c>
      <c r="O28" t="s">
        <v>593</v>
      </c>
    </row>
    <row r="29" spans="4:15" ht="12.75">
      <c r="D29" t="s">
        <v>594</v>
      </c>
      <c r="E29" t="s">
        <v>594</v>
      </c>
      <c r="F29" t="s">
        <v>591</v>
      </c>
      <c r="G29" t="s">
        <v>593</v>
      </c>
      <c r="H29" t="s">
        <v>593</v>
      </c>
      <c r="I29" t="s">
        <v>594</v>
      </c>
      <c r="J29" t="s">
        <v>594</v>
      </c>
      <c r="K29" t="s">
        <v>594</v>
      </c>
      <c r="L29" t="s">
        <v>594</v>
      </c>
      <c r="M29" t="s">
        <v>594</v>
      </c>
      <c r="N29" t="s">
        <v>594</v>
      </c>
      <c r="O29" t="s">
        <v>594</v>
      </c>
    </row>
    <row r="30" spans="4:15" ht="12.75">
      <c r="D30" t="s">
        <v>595</v>
      </c>
      <c r="E30" t="s">
        <v>595</v>
      </c>
      <c r="F30" t="s">
        <v>592</v>
      </c>
      <c r="G30" t="s">
        <v>594</v>
      </c>
      <c r="H30" t="s">
        <v>594</v>
      </c>
      <c r="I30" t="s">
        <v>595</v>
      </c>
      <c r="J30" t="s">
        <v>595</v>
      </c>
      <c r="K30" t="s">
        <v>595</v>
      </c>
      <c r="L30" t="s">
        <v>595</v>
      </c>
      <c r="M30" t="s">
        <v>595</v>
      </c>
      <c r="N30" t="s">
        <v>595</v>
      </c>
      <c r="O30" t="s">
        <v>595</v>
      </c>
    </row>
    <row r="31" spans="4:15" ht="12.75">
      <c r="D31" t="s">
        <v>565</v>
      </c>
      <c r="E31" t="s">
        <v>565</v>
      </c>
      <c r="F31" t="s">
        <v>593</v>
      </c>
      <c r="G31" t="s">
        <v>595</v>
      </c>
      <c r="H31" t="s">
        <v>595</v>
      </c>
      <c r="I31" t="s">
        <v>565</v>
      </c>
      <c r="J31" t="s">
        <v>565</v>
      </c>
      <c r="K31" t="s">
        <v>565</v>
      </c>
      <c r="L31" t="s">
        <v>565</v>
      </c>
      <c r="M31" t="s">
        <v>565</v>
      </c>
      <c r="N31" t="s">
        <v>565</v>
      </c>
      <c r="O31" t="s">
        <v>565</v>
      </c>
    </row>
    <row r="32" spans="4:15" ht="12.75">
      <c r="D32" t="s">
        <v>1059</v>
      </c>
      <c r="E32" t="s">
        <v>1059</v>
      </c>
      <c r="F32" t="s">
        <v>594</v>
      </c>
      <c r="G32" t="s">
        <v>565</v>
      </c>
      <c r="H32" t="s">
        <v>565</v>
      </c>
      <c r="I32" t="s">
        <v>1059</v>
      </c>
      <c r="J32" t="s">
        <v>1059</v>
      </c>
      <c r="K32" t="s">
        <v>1059</v>
      </c>
      <c r="L32" t="s">
        <v>1059</v>
      </c>
      <c r="M32" t="s">
        <v>1059</v>
      </c>
      <c r="N32" t="s">
        <v>1059</v>
      </c>
      <c r="O32" t="s">
        <v>1059</v>
      </c>
    </row>
    <row r="33" spans="6:8" ht="12.75">
      <c r="F33" t="s">
        <v>560</v>
      </c>
      <c r="G33" t="s">
        <v>1059</v>
      </c>
      <c r="H33" t="s">
        <v>1059</v>
      </c>
    </row>
    <row r="34" ht="12.75">
      <c r="F34" t="s">
        <v>595</v>
      </c>
    </row>
    <row r="35" ht="12.75">
      <c r="F35" t="s">
        <v>565</v>
      </c>
    </row>
    <row r="36" ht="12.75">
      <c r="F36" t="s">
        <v>1059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1"/>
  <sheetViews>
    <sheetView showGridLines="0" showRowColHeaders="0" zoomScale="125" zoomScaleNormal="125" zoomScalePageLayoutView="0" workbookViewId="0" topLeftCell="A1">
      <selection activeCell="B10" sqref="B10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0</v>
      </c>
    </row>
    <row r="4" ht="6.75" customHeight="1"/>
    <row r="5" ht="14.25" customHeight="1"/>
    <row r="6" spans="2:4" ht="14.25" customHeight="1">
      <c r="B6" s="13" t="s">
        <v>1</v>
      </c>
      <c r="D6" s="13" t="s">
        <v>2</v>
      </c>
    </row>
    <row r="8" spans="2:4" ht="14.25" customHeight="1">
      <c r="B8" s="14" t="s">
        <v>3</v>
      </c>
      <c r="D8" s="14" t="s">
        <v>4</v>
      </c>
    </row>
    <row r="9" spans="2:4" ht="14.25" customHeight="1">
      <c r="B9" s="14" t="s">
        <v>5</v>
      </c>
      <c r="D9" s="14" t="s">
        <v>6</v>
      </c>
    </row>
    <row r="10" spans="2:4" ht="14.25" customHeight="1">
      <c r="B10" s="465" t="s">
        <v>7</v>
      </c>
      <c r="D10" s="14" t="s">
        <v>8</v>
      </c>
    </row>
    <row r="11" spans="2:4" ht="14.25" customHeight="1">
      <c r="B11" s="466" t="s">
        <v>1108</v>
      </c>
      <c r="D11" s="14" t="s">
        <v>10</v>
      </c>
    </row>
    <row r="12" spans="2:4" ht="14.25" customHeight="1">
      <c r="B12" s="14" t="s">
        <v>9</v>
      </c>
      <c r="D12" s="14" t="s">
        <v>12</v>
      </c>
    </row>
    <row r="13" spans="2:4" ht="14.25" customHeight="1">
      <c r="B13" s="14" t="s">
        <v>11</v>
      </c>
      <c r="D13" s="14" t="s">
        <v>14</v>
      </c>
    </row>
    <row r="14" spans="2:4" ht="14.25" customHeight="1">
      <c r="B14" s="14" t="s">
        <v>13</v>
      </c>
      <c r="D14" s="14" t="s">
        <v>16</v>
      </c>
    </row>
    <row r="15" spans="2:4" ht="14.25" customHeight="1">
      <c r="B15" s="14" t="s">
        <v>15</v>
      </c>
      <c r="D15" s="14" t="s">
        <v>18</v>
      </c>
    </row>
    <row r="16" spans="2:4" ht="14.25" customHeight="1">
      <c r="B16" s="14" t="s">
        <v>17</v>
      </c>
      <c r="D16" s="14" t="s">
        <v>20</v>
      </c>
    </row>
    <row r="17" spans="2:4" ht="14.25" customHeight="1">
      <c r="B17" s="14" t="s">
        <v>19</v>
      </c>
      <c r="D17" s="14" t="s">
        <v>22</v>
      </c>
    </row>
    <row r="18" spans="2:4" ht="14.25" customHeight="1">
      <c r="B18" s="14" t="s">
        <v>21</v>
      </c>
      <c r="D18" s="14" t="s">
        <v>24</v>
      </c>
    </row>
    <row r="19" spans="2:4" ht="14.25" customHeight="1">
      <c r="B19" s="14" t="s">
        <v>23</v>
      </c>
      <c r="D19" s="14" t="s">
        <v>26</v>
      </c>
    </row>
    <row r="20" spans="2:4" ht="14.25" customHeight="1">
      <c r="B20" s="14" t="s">
        <v>25</v>
      </c>
      <c r="D20" s="14"/>
    </row>
    <row r="21" spans="2:4" ht="20.25" customHeight="1">
      <c r="B21" s="14" t="s">
        <v>27</v>
      </c>
      <c r="D21" s="14"/>
    </row>
    <row r="22" ht="14.25" customHeight="1">
      <c r="B22" s="14"/>
    </row>
    <row r="23" spans="2:4" ht="12.75">
      <c r="B23" s="13" t="s">
        <v>28</v>
      </c>
      <c r="D23" s="13" t="s">
        <v>29</v>
      </c>
    </row>
    <row r="24" ht="14.25" customHeight="1"/>
    <row r="25" spans="2:4" ht="14.25" customHeight="1">
      <c r="B25" s="14" t="s">
        <v>30</v>
      </c>
      <c r="D25" s="14" t="s">
        <v>31</v>
      </c>
    </row>
    <row r="26" spans="2:4" ht="14.25" customHeight="1">
      <c r="B26" s="14" t="s">
        <v>32</v>
      </c>
      <c r="D26" s="14" t="s">
        <v>33</v>
      </c>
    </row>
    <row r="27" spans="2:4" ht="14.25" customHeight="1">
      <c r="B27" s="14" t="s">
        <v>34</v>
      </c>
      <c r="D27" s="14" t="s">
        <v>35</v>
      </c>
    </row>
    <row r="28" spans="2:4" ht="14.25" customHeight="1">
      <c r="B28" s="14" t="s">
        <v>36</v>
      </c>
      <c r="D28" s="14" t="s">
        <v>37</v>
      </c>
    </row>
    <row r="29" spans="2:4" ht="14.25" customHeight="1">
      <c r="B29" s="14" t="s">
        <v>38</v>
      </c>
      <c r="D29" s="14" t="s">
        <v>39</v>
      </c>
    </row>
    <row r="30" spans="2:4" ht="20.25" customHeight="1">
      <c r="B30" s="14" t="s">
        <v>40</v>
      </c>
      <c r="D30" s="14"/>
    </row>
    <row r="31" ht="14.25" customHeight="1"/>
    <row r="32" spans="2:4" ht="8.25" customHeight="1">
      <c r="B32" s="13" t="s">
        <v>41</v>
      </c>
      <c r="D32" s="13" t="s">
        <v>42</v>
      </c>
    </row>
    <row r="33" ht="14.25" customHeight="1"/>
    <row r="34" spans="2:4" ht="14.25" customHeight="1">
      <c r="B34" s="14" t="s">
        <v>31</v>
      </c>
      <c r="D34" s="15" t="s">
        <v>43</v>
      </c>
    </row>
    <row r="35" spans="2:4" ht="14.25" customHeight="1">
      <c r="B35" s="14" t="s">
        <v>44</v>
      </c>
      <c r="D35" s="15" t="s">
        <v>45</v>
      </c>
    </row>
    <row r="36" spans="2:4" ht="14.25" customHeight="1">
      <c r="B36" s="14" t="s">
        <v>46</v>
      </c>
      <c r="D36" s="15" t="s">
        <v>47</v>
      </c>
    </row>
    <row r="37" spans="2:4" ht="14.25" customHeight="1">
      <c r="B37" s="14" t="s">
        <v>37</v>
      </c>
      <c r="D37" s="15" t="s">
        <v>48</v>
      </c>
    </row>
    <row r="38" spans="2:4" ht="14.25" customHeight="1">
      <c r="B38" s="14" t="s">
        <v>39</v>
      </c>
      <c r="D38" s="15" t="s">
        <v>49</v>
      </c>
    </row>
    <row r="39" ht="14.25" customHeight="1">
      <c r="D39" s="15" t="s">
        <v>50</v>
      </c>
    </row>
    <row r="40" spans="2:4" ht="14.25" customHeight="1">
      <c r="B40" s="13" t="s">
        <v>51</v>
      </c>
      <c r="D40" s="15" t="s">
        <v>52</v>
      </c>
    </row>
    <row r="41" ht="14.25" customHeight="1">
      <c r="D41" s="15" t="s">
        <v>53</v>
      </c>
    </row>
    <row r="42" spans="2:4" ht="14.25" customHeight="1">
      <c r="B42" s="15" t="s">
        <v>54</v>
      </c>
      <c r="D42" s="15" t="s">
        <v>55</v>
      </c>
    </row>
    <row r="43" spans="2:4" ht="14.25" customHeight="1">
      <c r="B43" s="15" t="s">
        <v>56</v>
      </c>
      <c r="D43" s="15" t="s">
        <v>57</v>
      </c>
    </row>
    <row r="44" spans="2:4" ht="14.25" customHeight="1">
      <c r="B44" s="15" t="s">
        <v>57</v>
      </c>
      <c r="D44" s="15" t="s">
        <v>58</v>
      </c>
    </row>
    <row r="45" ht="14.25" customHeight="1">
      <c r="D45" s="15" t="s">
        <v>32</v>
      </c>
    </row>
    <row r="46" ht="14.25" customHeight="1">
      <c r="D46" s="14"/>
    </row>
    <row r="47" spans="2:4" ht="14.25" customHeight="1">
      <c r="B47" s="13" t="s">
        <v>59</v>
      </c>
      <c r="D47" s="14"/>
    </row>
    <row r="48" ht="14.25" customHeight="1"/>
    <row r="49" ht="14.25" customHeight="1">
      <c r="B49" s="15" t="s">
        <v>57</v>
      </c>
    </row>
    <row r="50" ht="14.25" customHeight="1">
      <c r="B50" s="15" t="s">
        <v>60</v>
      </c>
    </row>
    <row r="51" ht="8.25" customHeight="1">
      <c r="B51" s="15" t="s">
        <v>32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2" location="Calificaciones" display="Calificaciones"/>
    <hyperlink ref="D11" location="DelitosIncoanProcAbrev" display="Por los que se incoan procedimientos abreviados"/>
    <hyperlink ref="B13" location="SentenciasJPenal" display="Sentencias de los Juzgados de lo Penal"/>
    <hyperlink ref="D12" location="DelitosCalificanProcAbrev" display="Por los que se califican procedimientos abreviados"/>
    <hyperlink ref="B14" location="SentenciasAP" display="Sentencias de la Audiencia Provincial"/>
    <hyperlink ref="D13" location="DelitosIncoanSumario" display="Por los que se incoa procedimiento de sumario ordinario"/>
    <hyperlink ref="B15" location="ComparecenciasPrision" display="Comparecencias de prisión"/>
    <hyperlink ref="D14" location="DelitosCalificanSumario" display="Por los que se califica procedimiento de sumario ordinario"/>
    <hyperlink ref="B16" location="DiligenciasInvestigacionI" display="Diligencias de investigación (I)"/>
    <hyperlink ref="D15" location="DelitosIncoanJurados" display="Por los que se incoan los jurados"/>
    <hyperlink ref="B17" location="DiligenciasInvestigacionII" display="Diligencias de investigación (II)"/>
    <hyperlink ref="D16" location="DelitosCalificanJurados" display="Por los que se califican los jurados"/>
    <hyperlink ref="B18" location="Civil" display="Civil"/>
    <hyperlink ref="D17" location="DelitosDilInvestigacion" display="Por los que se incoan diligencias de investigación"/>
    <hyperlink ref="B19" location="RegistroCivil" display="Registro Civil"/>
    <hyperlink ref="D18" location="DelitosMedidasPrision" display="Por los que se han solicitado medidas de prisión"/>
    <hyperlink ref="B20" location="DemandasIncapacidad" display="Demandas de incapacidad"/>
    <hyperlink ref="D19" location="DelitosSentencias" display="Por los que se dictan sentencias condenatorias"/>
    <hyperlink ref="B21" location="SentenciasJuiciosFaltas" display="Sentencias Juzgados de Instrucción en Juicios de Faltas"/>
    <hyperlink ref="B25" location="MenoresDilyExp" display="Diligencias preliminares / expedientes de reforma"/>
    <hyperlink ref="D25" location="VGeneroProcSent" display="Procedimientos / sentencias"/>
    <hyperlink ref="B26" location="MenoresSent" display="Sentencias"/>
    <hyperlink ref="D26" location="VGeneroIncoa" display="Conductas delictivas en los procedimientos incoados"/>
    <hyperlink ref="B27" location="MenoresMed" display="Medidas"/>
    <hyperlink ref="D27" location="VGeneroCalif" display="Conductas delictivas en los procedimientos calificados"/>
    <hyperlink ref="B28" location="MenoresDel" display="Delitos"/>
    <hyperlink ref="D28" location="VGeneroParent" display="Parentesco entre víctima y agresor"/>
    <hyperlink ref="B29" location="MenoresFalt" display="Faltas"/>
    <hyperlink ref="D29" location="VGeneroMCaut" display="Medidas cautelares"/>
    <hyperlink ref="B30" location="MenoresProtec" display="Protección"/>
    <hyperlink ref="B34" location="VDomesticaProcSent" display="Procedimientos / sentencias"/>
    <hyperlink ref="D34" location="SegVialDilPrevias" display="Diligencias previas"/>
    <hyperlink ref="B35" location="VDomesticaIncoa" display="Procedimientos incoados"/>
    <hyperlink ref="D35" location="SegVialDilUrgentesIncoadas" display="Diligencias urgentes incoadas"/>
    <hyperlink ref="B36" location="VDomesticaCalif" display="Procedimientos calificados"/>
    <hyperlink ref="D36" location="SegVialDilUrgentesCalificadas" display="Diligencias urgentes calificadas"/>
    <hyperlink ref="B37" location="VDomesticaParent" display="Parentesco entre víctima y agresor"/>
    <hyperlink ref="D37" location="SegVialPAIncoados" display="Procedimientos abreviados incoados"/>
    <hyperlink ref="B38" location="VDomesticaMCaut" display="Medidas cautelares"/>
    <hyperlink ref="D38" location="SegVialPACalificados" display="Procedimientos abreviados calificados"/>
    <hyperlink ref="D39" location="SegVialSumIncoados" display="Sumarios incoados"/>
    <hyperlink ref="D40" location="SegVialSumCalificados" display="Sumarios calificados"/>
    <hyperlink ref="D41" location="SegVialJurIncoados" display="Jurados incoados"/>
    <hyperlink ref="B42" location="SinLaboralInfracciones" display="Infracciones"/>
    <hyperlink ref="D42" location="SegVialJurCalificados" display="Jurados calificados"/>
    <hyperlink ref="B43" location="SinLaboralDelitosCausasPend" display="Delitos causas pendientes"/>
    <hyperlink ref="D43" location="SegVialDilInvestigacion" display="Diligencias de investigación"/>
    <hyperlink ref="B44" location="SinLaboralDilInvestigacion" display="Diligencias de investigación"/>
    <hyperlink ref="D44" location="SegVialMedidasPrision" display="Medidas de prisión"/>
    <hyperlink ref="D45" location="SegVialSentencias" display="Sentencias"/>
    <hyperlink ref="B49" location="MedioAmbDilInvestigacion" display="Diligencias de investigación"/>
    <hyperlink ref="B50" location="MedioAmbProcJudiciales" display="Procedimientos judiciales"/>
    <hyperlink ref="B51" location="MedioAmbSentencias" display="Sentencias"/>
    <hyperlink ref="B11" location="juicios_delitos_leves" display="Juicios delitos leve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AC39" sqref="AC39"/>
    </sheetView>
  </sheetViews>
  <sheetFormatPr defaultColWidth="11.421875" defaultRowHeight="12.75" customHeight="1"/>
  <cols>
    <col min="1" max="1" width="2.7109375" style="324" customWidth="1"/>
    <col min="2" max="2" width="4.421875" style="324" customWidth="1"/>
    <col min="3" max="8" width="18.7109375" style="324" customWidth="1"/>
    <col min="9" max="9" width="4.421875" style="324" customWidth="1"/>
    <col min="10" max="10" width="2.7109375" style="324" customWidth="1"/>
    <col min="11" max="11" width="4.57421875" style="324" customWidth="1"/>
    <col min="12" max="12" width="20.7109375" style="324" customWidth="1"/>
    <col min="13" max="13" width="20.57421875" style="324" customWidth="1"/>
    <col min="14" max="16" width="20.7109375" style="324" customWidth="1"/>
    <col min="17" max="17" width="2.7109375" style="324" customWidth="1"/>
    <col min="18" max="18" width="4.57421875" style="324" customWidth="1"/>
    <col min="19" max="26" width="14.7109375" style="324" customWidth="1"/>
    <col min="27" max="27" width="4.57421875" style="324" customWidth="1"/>
    <col min="28" max="28" width="2.7109375" style="324" customWidth="1"/>
    <col min="29" max="29" width="4.57421875" style="324" customWidth="1"/>
    <col min="30" max="37" width="13.7109375" style="324" customWidth="1"/>
    <col min="38" max="38" width="4.57421875" style="324" customWidth="1"/>
    <col min="39" max="39" width="2.7109375" style="324" customWidth="1"/>
    <col min="40" max="40" width="4.57421875" style="324" customWidth="1"/>
    <col min="41" max="43" width="30.7109375" style="324" customWidth="1"/>
    <col min="44" max="44" width="4.57421875" style="324" customWidth="1"/>
    <col min="45" max="45" width="2.7109375" style="324" customWidth="1"/>
    <col min="46" max="46" width="4.57421875" style="324" customWidth="1"/>
    <col min="47" max="52" width="13.7109375" style="324" customWidth="1"/>
    <col min="53" max="53" width="4.57421875" style="324" customWidth="1"/>
    <col min="54" max="16384" width="11.421875" style="324" customWidth="1"/>
  </cols>
  <sheetData>
    <row r="1" spans="1:45" ht="19.5" customHeight="1">
      <c r="A1" s="325"/>
      <c r="B1" s="326"/>
      <c r="C1" s="606" t="s">
        <v>943</v>
      </c>
      <c r="D1" s="606"/>
      <c r="E1" s="606"/>
      <c r="F1" s="606"/>
      <c r="G1" s="606"/>
      <c r="H1" s="606"/>
      <c r="J1" s="325"/>
      <c r="Q1" s="325"/>
      <c r="AB1" s="325"/>
      <c r="AM1" s="325"/>
      <c r="AS1" s="325"/>
    </row>
    <row r="2" spans="9:19" s="328" customFormat="1" ht="12" customHeight="1">
      <c r="I2" s="329"/>
      <c r="S2" s="329"/>
    </row>
    <row r="3" spans="9:19" s="328" customFormat="1" ht="14.25" customHeight="1">
      <c r="I3" s="324"/>
      <c r="L3" s="324"/>
      <c r="M3" s="324"/>
      <c r="N3" s="324"/>
      <c r="O3" s="324"/>
      <c r="P3" s="324"/>
      <c r="S3" s="329"/>
    </row>
    <row r="4" spans="3:52" s="331" customFormat="1" ht="14.25" customHeight="1">
      <c r="C4" s="596" t="s">
        <v>647</v>
      </c>
      <c r="D4" s="596"/>
      <c r="E4" s="596"/>
      <c r="F4" s="596"/>
      <c r="G4" s="596"/>
      <c r="H4" s="596"/>
      <c r="I4" s="324"/>
      <c r="L4" s="596" t="s">
        <v>829</v>
      </c>
      <c r="M4" s="596"/>
      <c r="N4" s="596"/>
      <c r="O4" s="596"/>
      <c r="P4" s="596"/>
      <c r="S4" s="596" t="s">
        <v>622</v>
      </c>
      <c r="T4" s="596"/>
      <c r="U4" s="596"/>
      <c r="V4" s="596"/>
      <c r="W4" s="596"/>
      <c r="X4" s="596"/>
      <c r="Y4" s="596"/>
      <c r="Z4" s="596"/>
      <c r="AD4" s="596" t="s">
        <v>608</v>
      </c>
      <c r="AE4" s="596"/>
      <c r="AF4" s="596"/>
      <c r="AG4" s="596"/>
      <c r="AH4" s="596"/>
      <c r="AI4" s="596"/>
      <c r="AJ4" s="596"/>
      <c r="AK4" s="596"/>
      <c r="AO4" s="596" t="s">
        <v>619</v>
      </c>
      <c r="AP4" s="596"/>
      <c r="AQ4" s="596"/>
      <c r="AU4" s="596" t="s">
        <v>932</v>
      </c>
      <c r="AV4" s="596"/>
      <c r="AW4" s="596"/>
      <c r="AX4" s="596"/>
      <c r="AY4" s="596"/>
      <c r="AZ4" s="596"/>
    </row>
    <row r="5" spans="9:45" s="331" customFormat="1" ht="14.25" customHeight="1">
      <c r="I5" s="324"/>
      <c r="AB5" s="328"/>
      <c r="AM5" s="328"/>
      <c r="AS5" s="328"/>
    </row>
    <row r="6" spans="9:45" s="331" customFormat="1" ht="14.25" customHeight="1">
      <c r="I6" s="324"/>
      <c r="L6" s="603" t="s">
        <v>681</v>
      </c>
      <c r="M6" s="604" t="s">
        <v>944</v>
      </c>
      <c r="N6" s="604" t="s">
        <v>945</v>
      </c>
      <c r="O6" s="605" t="s">
        <v>946</v>
      </c>
      <c r="P6" s="605"/>
      <c r="Q6" s="330"/>
      <c r="AB6" s="328"/>
      <c r="AM6" s="328"/>
      <c r="AS6" s="328"/>
    </row>
    <row r="7" spans="3:52" s="331" customFormat="1" ht="20.25" customHeight="1">
      <c r="C7" s="607" t="s">
        <v>232</v>
      </c>
      <c r="D7" s="338" t="str">
        <f>DatosMenores!C56</f>
        <v>Incoadas en el año</v>
      </c>
      <c r="E7" s="334" t="str">
        <f>DatosMenores!C57</f>
        <v>Archivadas por edad menor de 14 años</v>
      </c>
      <c r="F7" s="334" t="str">
        <f>DatosMenores!C58</f>
        <v>Archivadas por desistimiento de incoación (art. 18)</v>
      </c>
      <c r="G7" s="341" t="str">
        <f>DatosMenores!C59</f>
        <v>Archivadas por otras causas</v>
      </c>
      <c r="H7" s="341" t="str">
        <f>DatosMenores!C60</f>
        <v>Pendientes a 31 de diciembre</v>
      </c>
      <c r="I7" s="324"/>
      <c r="K7" s="330"/>
      <c r="L7" s="603"/>
      <c r="M7" s="604"/>
      <c r="N7" s="604"/>
      <c r="O7" s="339" t="s">
        <v>947</v>
      </c>
      <c r="P7" s="341" t="s">
        <v>948</v>
      </c>
      <c r="Q7" s="330"/>
      <c r="S7" s="381" t="s">
        <v>949</v>
      </c>
      <c r="T7" s="333" t="s">
        <v>950</v>
      </c>
      <c r="U7" s="333" t="s">
        <v>951</v>
      </c>
      <c r="V7" s="333" t="s">
        <v>952</v>
      </c>
      <c r="W7" s="333" t="s">
        <v>953</v>
      </c>
      <c r="X7" s="333" t="s">
        <v>954</v>
      </c>
      <c r="Y7" s="333" t="s">
        <v>955</v>
      </c>
      <c r="Z7" s="381" t="s">
        <v>621</v>
      </c>
      <c r="AD7" s="332" t="str">
        <f>DatosMenores!C4</f>
        <v>Homicidio/Asesinato dolosos</v>
      </c>
      <c r="AE7" s="333" t="str">
        <f>DatosMenores!C5</f>
        <v>Lesiones</v>
      </c>
      <c r="AF7" s="333" t="str">
        <f>DatosMenores!C6</f>
        <v>Agresión sexual</v>
      </c>
      <c r="AG7" s="333" t="str">
        <f>DatosMenores!C7</f>
        <v>Abuso sexual</v>
      </c>
      <c r="AH7" s="333" t="str">
        <f>DatosMenores!C8</f>
        <v>Robos con fuerza</v>
      </c>
      <c r="AI7" s="381" t="str">
        <f>DatosMenores!C9</f>
        <v>Robos con violencia o intimidación</v>
      </c>
      <c r="AJ7" s="333" t="str">
        <f>DatosMenores!C10</f>
        <v>Hurtos</v>
      </c>
      <c r="AK7" s="381" t="str">
        <f>DatosMenores!C11</f>
        <v>Daños</v>
      </c>
      <c r="AL7" s="330"/>
      <c r="AO7" s="332" t="str">
        <f>DatosMenores!C22</f>
        <v>Patrimonio</v>
      </c>
      <c r="AP7" s="333" t="str">
        <f>DatosMenores!C23</f>
        <v>Personas</v>
      </c>
      <c r="AQ7" s="334" t="str">
        <f>DatosMenores!C24</f>
        <v>Otras</v>
      </c>
      <c r="AR7" s="330"/>
      <c r="AU7" s="332" t="s">
        <v>933</v>
      </c>
      <c r="AV7" s="332" t="s">
        <v>934</v>
      </c>
      <c r="AW7" s="333" t="s">
        <v>935</v>
      </c>
      <c r="AX7" s="333" t="s">
        <v>936</v>
      </c>
      <c r="AY7" s="333" t="s">
        <v>937</v>
      </c>
      <c r="AZ7" s="381" t="s">
        <v>938</v>
      </c>
    </row>
    <row r="8" spans="3:52" s="346" customFormat="1" ht="14.25" customHeight="1">
      <c r="C8" s="607"/>
      <c r="D8" s="354">
        <f>DatosMenores!D56</f>
        <v>301</v>
      </c>
      <c r="E8" s="354">
        <f>DatosMenores!D57</f>
        <v>33</v>
      </c>
      <c r="F8" s="354">
        <f>DatosMenores!D58</f>
        <v>22</v>
      </c>
      <c r="G8" s="354">
        <f>DatosMenores!D59</f>
        <v>167</v>
      </c>
      <c r="H8" s="347">
        <f>DatosMenores!D60</f>
        <v>19</v>
      </c>
      <c r="I8" s="324"/>
      <c r="L8" s="347">
        <f>DatosMenores!D48</f>
        <v>11</v>
      </c>
      <c r="M8" s="348">
        <f>DatosMenores!D49</f>
        <v>5</v>
      </c>
      <c r="N8" s="348">
        <f>DatosMenores!D50</f>
        <v>38</v>
      </c>
      <c r="O8" s="348">
        <f>DatosMenores!D51</f>
        <v>0</v>
      </c>
      <c r="P8" s="349">
        <f>DatosMenores!D52</f>
        <v>0</v>
      </c>
      <c r="S8" s="347">
        <f>DatosMenores!D29+DatosMenores!D30+DatosMenores!D31+DatosMenores!D32</f>
        <v>4</v>
      </c>
      <c r="T8" s="348">
        <f>DatosMenores!D33</f>
        <v>4</v>
      </c>
      <c r="U8" s="348">
        <f>DatosMenores!D34</f>
        <v>16</v>
      </c>
      <c r="V8" s="348">
        <f>DatosMenores!D35</f>
        <v>25</v>
      </c>
      <c r="W8" s="348">
        <f>DatosMenores!D36</f>
        <v>4</v>
      </c>
      <c r="X8" s="348">
        <f>DatosMenores!D38</f>
        <v>9</v>
      </c>
      <c r="Y8" s="348">
        <f>DatosMenores!D37</f>
        <v>7</v>
      </c>
      <c r="Z8" s="349">
        <f>DatosMenores!D39</f>
        <v>11</v>
      </c>
      <c r="AB8" s="328"/>
      <c r="AD8" s="353">
        <f>DatosMenores!D4</f>
        <v>0</v>
      </c>
      <c r="AE8" s="354">
        <f>DatosMenores!D5</f>
        <v>32</v>
      </c>
      <c r="AF8" s="354">
        <f>DatosMenores!D6</f>
        <v>0</v>
      </c>
      <c r="AG8" s="354">
        <f>DatosMenores!D7</f>
        <v>2</v>
      </c>
      <c r="AH8" s="354">
        <f>DatosMenores!D8</f>
        <v>11</v>
      </c>
      <c r="AI8" s="347">
        <f>DatosMenores!D9</f>
        <v>2</v>
      </c>
      <c r="AJ8" s="354">
        <f>DatosMenores!D10</f>
        <v>17</v>
      </c>
      <c r="AK8" s="347">
        <f>DatosMenores!D11</f>
        <v>14</v>
      </c>
      <c r="AM8" s="328"/>
      <c r="AO8" s="353">
        <f>DatosMenores!D22</f>
        <v>22</v>
      </c>
      <c r="AP8" s="354">
        <f>DatosMenores!D23</f>
        <v>26</v>
      </c>
      <c r="AQ8" s="355">
        <f>DatosMenores!D24</f>
        <v>2</v>
      </c>
      <c r="AS8" s="328"/>
      <c r="AU8" s="353">
        <f>DatosMenores!D69</f>
        <v>139</v>
      </c>
      <c r="AV8" s="353">
        <f>DatosMenores!D70</f>
        <v>11</v>
      </c>
      <c r="AW8" s="354">
        <f>DatosMenores!D71</f>
        <v>93</v>
      </c>
      <c r="AX8" s="354">
        <f>DatosMenores!D74</f>
        <v>13</v>
      </c>
      <c r="AY8" s="354">
        <f>DatosMenores!D75</f>
        <v>6</v>
      </c>
      <c r="AZ8" s="347">
        <f>DatosMenores!D76</f>
        <v>0</v>
      </c>
    </row>
    <row r="9" spans="2:49" ht="14.25" customHeight="1">
      <c r="B9" s="357"/>
      <c r="C9" s="607" t="s">
        <v>956</v>
      </c>
      <c r="D9" s="338" t="str">
        <f>DatosMenores!C61</f>
        <v>Incoados en el año</v>
      </c>
      <c r="E9" s="339" t="str">
        <f>DatosMenores!C62</f>
        <v>Soluciones extrajudiciales</v>
      </c>
      <c r="F9" s="341" t="str">
        <f>DatosMenores!C63</f>
        <v>Sobreseimiento del art. 27.4</v>
      </c>
      <c r="G9" s="341" t="str">
        <f>DatosMenores!C64</f>
        <v>Escrito de alegaciones art. 30</v>
      </c>
      <c r="H9" s="341" t="str">
        <f>DatosMenores!C65</f>
        <v>Pendientes a 31 de diciembre</v>
      </c>
      <c r="AB9" s="331"/>
      <c r="AD9" s="382"/>
      <c r="AM9" s="331"/>
      <c r="AO9" s="382"/>
      <c r="AS9" s="331"/>
      <c r="AV9" s="383"/>
      <c r="AW9" s="384"/>
    </row>
    <row r="10" spans="3:51" ht="29.25" customHeight="1">
      <c r="C10" s="607"/>
      <c r="D10" s="347">
        <f>DatosMenores!D61</f>
        <v>65</v>
      </c>
      <c r="E10" s="348">
        <f>DatosMenores!D62</f>
        <v>3</v>
      </c>
      <c r="F10" s="352">
        <f>DatosMenores!D63</f>
        <v>13</v>
      </c>
      <c r="G10" s="352">
        <f>DatosMenores!D64</f>
        <v>45</v>
      </c>
      <c r="H10" s="352">
        <f>DatosMenores!D65</f>
        <v>12</v>
      </c>
      <c r="AD10" s="332" t="str">
        <f>DatosMenores!C12</f>
        <v>Contra la salud pública</v>
      </c>
      <c r="AE10" s="333" t="str">
        <f>DatosMenores!C13</f>
        <v>Conduccción etílica/drogas</v>
      </c>
      <c r="AF10" s="333" t="str">
        <f>DatosMenores!C14</f>
        <v>Conducción temeraria</v>
      </c>
      <c r="AG10" s="333" t="str">
        <f>DatosMenores!C15</f>
        <v>Conducción sin permiso</v>
      </c>
      <c r="AH10" s="333" t="str">
        <f>DatosMenores!C16</f>
        <v>Violencia doméstica </v>
      </c>
      <c r="AI10" s="333" t="str">
        <f>DatosMenores!C17</f>
        <v>Violencia de género</v>
      </c>
      <c r="AJ10" s="381" t="str">
        <f>DatosMenores!C18</f>
        <v>Otros</v>
      </c>
      <c r="AO10" s="382"/>
      <c r="AU10" s="332" t="s">
        <v>241</v>
      </c>
      <c r="AV10" s="333" t="s">
        <v>939</v>
      </c>
      <c r="AW10" s="333" t="s">
        <v>940</v>
      </c>
      <c r="AX10" s="332" t="s">
        <v>957</v>
      </c>
      <c r="AY10" s="381" t="s">
        <v>958</v>
      </c>
    </row>
    <row r="11" spans="29:51" ht="14.25" customHeight="1">
      <c r="AC11" s="358"/>
      <c r="AD11" s="347">
        <f>DatosMenores!D12</f>
        <v>0</v>
      </c>
      <c r="AE11" s="354">
        <f>DatosMenores!D13</f>
        <v>0</v>
      </c>
      <c r="AF11" s="354">
        <f>DatosMenores!D14</f>
        <v>1</v>
      </c>
      <c r="AG11" s="354">
        <f>DatosMenores!D15</f>
        <v>3</v>
      </c>
      <c r="AH11" s="354">
        <f>DatosMenores!D16</f>
        <v>13</v>
      </c>
      <c r="AI11" s="354">
        <f>DatosMenores!D17</f>
        <v>0</v>
      </c>
      <c r="AJ11" s="347">
        <f>DatosMenores!D18</f>
        <v>48</v>
      </c>
      <c r="AN11" s="358"/>
      <c r="AO11" s="382"/>
      <c r="AS11" s="358"/>
      <c r="AU11" s="353">
        <f>DatosMenores!D78</f>
        <v>0</v>
      </c>
      <c r="AV11" s="354">
        <f>DatosMenores!D77</f>
        <v>1</v>
      </c>
      <c r="AW11" s="354">
        <f>DatosMenores!D79</f>
        <v>0</v>
      </c>
      <c r="AX11" s="353">
        <f>DatosMenores!D72</f>
        <v>0</v>
      </c>
      <c r="AY11" s="347">
        <f>DatosMenores!D73</f>
        <v>13</v>
      </c>
    </row>
  </sheetData>
  <sheetProtection/>
  <mergeCells count="13">
    <mergeCell ref="C1:H1"/>
    <mergeCell ref="C4:H4"/>
    <mergeCell ref="L4:P4"/>
    <mergeCell ref="S4:Z4"/>
    <mergeCell ref="C9:C10"/>
    <mergeCell ref="AO4:AQ4"/>
    <mergeCell ref="C7:C8"/>
    <mergeCell ref="AU4:AZ4"/>
    <mergeCell ref="L6:L7"/>
    <mergeCell ref="M6:M7"/>
    <mergeCell ref="N6:N7"/>
    <mergeCell ref="O6:P6"/>
    <mergeCell ref="AD4:A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AB10" sqref="AB10"/>
    </sheetView>
  </sheetViews>
  <sheetFormatPr defaultColWidth="11.421875" defaultRowHeight="12.75"/>
  <cols>
    <col min="1" max="1" width="2.7109375" style="385" customWidth="1"/>
    <col min="2" max="2" width="4.421875" style="385" customWidth="1"/>
    <col min="3" max="3" width="26.7109375" style="385" customWidth="1"/>
    <col min="4" max="4" width="16.8515625" style="385" customWidth="1"/>
    <col min="5" max="5" width="6.140625" style="385" customWidth="1"/>
    <col min="6" max="6" width="30.7109375" style="385" customWidth="1"/>
    <col min="7" max="7" width="10.00390625" style="385" customWidth="1"/>
    <col min="8" max="8" width="3.8515625" style="385" customWidth="1"/>
    <col min="9" max="9" width="2.7109375" style="386" customWidth="1"/>
    <col min="10" max="10" width="7.8515625" style="386" customWidth="1"/>
    <col min="11" max="12" width="11.421875" style="386" customWidth="1"/>
    <col min="13" max="13" width="51.00390625" style="386" customWidth="1"/>
    <col min="14" max="14" width="2.7109375" style="386" customWidth="1"/>
    <col min="15" max="15" width="7.8515625" style="386" customWidth="1"/>
    <col min="16" max="17" width="11.421875" style="386" customWidth="1"/>
    <col min="18" max="18" width="51.00390625" style="386" customWidth="1"/>
    <col min="19" max="19" width="2.7109375" style="386" customWidth="1"/>
    <col min="20" max="20" width="7.8515625" style="386" customWidth="1"/>
    <col min="21" max="22" width="11.421875" style="386" customWidth="1"/>
    <col min="23" max="23" width="51.00390625" style="386" customWidth="1"/>
    <col min="24" max="24" width="2.7109375" style="386" customWidth="1"/>
    <col min="25" max="25" width="7.8515625" style="386" customWidth="1"/>
    <col min="26" max="27" width="11.421875" style="386" customWidth="1"/>
    <col min="28" max="28" width="51.00390625" style="386" customWidth="1"/>
    <col min="29" max="29" width="2.7109375" style="386" customWidth="1"/>
    <col min="30" max="16384" width="11.421875" style="385" customWidth="1"/>
  </cols>
  <sheetData>
    <row r="1" spans="1:29" ht="18.75">
      <c r="A1" s="387"/>
      <c r="B1" s="388"/>
      <c r="C1" s="608" t="s">
        <v>959</v>
      </c>
      <c r="D1" s="608"/>
      <c r="E1" s="608"/>
      <c r="F1" s="608"/>
      <c r="I1" s="389"/>
      <c r="N1" s="389"/>
      <c r="S1" s="389"/>
      <c r="X1" s="389"/>
      <c r="AC1" s="401"/>
    </row>
    <row r="2" spans="3:29" s="390" customFormat="1" ht="12">
      <c r="C2" s="391"/>
      <c r="F2" s="392"/>
      <c r="G2" s="392"/>
      <c r="H2" s="391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</row>
    <row r="3" spans="3:29" ht="12.75" customHeight="1">
      <c r="C3" s="609" t="s">
        <v>960</v>
      </c>
      <c r="D3" s="609"/>
      <c r="E3" s="393"/>
      <c r="F3" s="609" t="s">
        <v>829</v>
      </c>
      <c r="G3" s="609"/>
      <c r="H3" s="394"/>
      <c r="I3" s="395"/>
      <c r="J3" s="395"/>
      <c r="K3" s="395" t="s">
        <v>44</v>
      </c>
      <c r="L3" s="395"/>
      <c r="M3" s="395"/>
      <c r="N3" s="395"/>
      <c r="O3" s="395"/>
      <c r="P3" s="395" t="s">
        <v>46</v>
      </c>
      <c r="Q3" s="395"/>
      <c r="R3" s="395"/>
      <c r="S3" s="395"/>
      <c r="T3" s="395"/>
      <c r="U3" s="395" t="s">
        <v>37</v>
      </c>
      <c r="V3" s="395"/>
      <c r="W3" s="395"/>
      <c r="X3" s="395"/>
      <c r="Y3" s="395"/>
      <c r="Z3" s="395"/>
      <c r="AA3" s="395"/>
      <c r="AB3" s="395"/>
      <c r="AC3" s="395"/>
    </row>
    <row r="4" spans="3:8" ht="12.75">
      <c r="C4" s="396" t="s">
        <v>86</v>
      </c>
      <c r="D4" s="409">
        <f>DatosViolenciaDoméstica!C15</f>
        <v>0</v>
      </c>
      <c r="E4" s="393"/>
      <c r="F4" s="396" t="s">
        <v>129</v>
      </c>
      <c r="G4" s="398">
        <f>DatosViolenciaDoméstica!E45</f>
        <v>13</v>
      </c>
      <c r="H4" s="399"/>
    </row>
    <row r="5" spans="3:27" ht="12.75">
      <c r="C5" s="396" t="s">
        <v>61</v>
      </c>
      <c r="D5" s="409">
        <f>DatosViolenciaDoméstica!C9</f>
        <v>6</v>
      </c>
      <c r="E5" s="393"/>
      <c r="F5" s="396" t="s">
        <v>962</v>
      </c>
      <c r="G5" s="400">
        <f>DatosViolenciaDoméstica!F45</f>
        <v>4</v>
      </c>
      <c r="H5" s="399"/>
      <c r="K5" s="401"/>
      <c r="L5" s="401"/>
      <c r="P5" s="401"/>
      <c r="Q5" s="401"/>
      <c r="U5" s="401"/>
      <c r="V5" s="401"/>
      <c r="Z5" s="401"/>
      <c r="AA5" s="401"/>
    </row>
    <row r="6" spans="3:27" ht="12.75">
      <c r="C6" s="396" t="s">
        <v>961</v>
      </c>
      <c r="D6" s="402">
        <f>DatosViolenciaDoméstica!C10</f>
        <v>0</v>
      </c>
      <c r="E6" s="393"/>
      <c r="F6" s="403"/>
      <c r="G6" s="403"/>
      <c r="H6" s="399"/>
      <c r="K6" s="401"/>
      <c r="L6" s="401"/>
      <c r="P6" s="401"/>
      <c r="Q6" s="401"/>
      <c r="U6" s="401"/>
      <c r="V6" s="401"/>
      <c r="Z6" s="401"/>
      <c r="AA6" s="401"/>
    </row>
    <row r="7" spans="3:5" ht="12.75">
      <c r="C7" s="396" t="s">
        <v>79</v>
      </c>
      <c r="D7" s="397">
        <f>DatosViolenciaDoméstica!C7</f>
        <v>0</v>
      </c>
      <c r="E7" s="393"/>
    </row>
    <row r="8" spans="3:5" ht="12.75">
      <c r="C8" s="396" t="s">
        <v>110</v>
      </c>
      <c r="D8" s="402">
        <f>DatosViolenciaDoméstica!C11</f>
        <v>0</v>
      </c>
      <c r="E8" s="393"/>
    </row>
    <row r="9" spans="3:7" ht="12.75">
      <c r="C9" s="396" t="s">
        <v>963</v>
      </c>
      <c r="D9" s="397">
        <f>DatosViolenciaDoméstica!C12</f>
        <v>0</v>
      </c>
      <c r="E9" s="393"/>
      <c r="G9" s="393"/>
    </row>
    <row r="10" spans="3:7" ht="12.75">
      <c r="C10" s="393"/>
      <c r="D10" s="393"/>
      <c r="G10" s="393"/>
    </row>
    <row r="21" spans="6:7" ht="12.75">
      <c r="F21" s="404"/>
      <c r="G21" s="404"/>
    </row>
    <row r="22" spans="6:27" s="404" customFormat="1" ht="12.75" customHeight="1">
      <c r="F22" s="405"/>
      <c r="G22" s="405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</row>
    <row r="23" spans="6:27" s="405" customFormat="1" ht="12.75">
      <c r="F23" s="385"/>
      <c r="G23" s="385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</row>
    <row r="24" spans="28:29" ht="12.75">
      <c r="AB24" s="385"/>
      <c r="AC24" s="385"/>
    </row>
    <row r="25" spans="9:29" ht="15.75">
      <c r="I25" s="406"/>
      <c r="J25" s="406"/>
      <c r="K25" s="407" t="s">
        <v>881</v>
      </c>
      <c r="L25" s="408">
        <v>0</v>
      </c>
      <c r="M25" s="406"/>
      <c r="N25" s="406"/>
      <c r="O25" s="406"/>
      <c r="P25" s="407" t="s">
        <v>881</v>
      </c>
      <c r="Q25" s="408">
        <v>0</v>
      </c>
      <c r="R25" s="406"/>
      <c r="S25" s="406"/>
      <c r="T25" s="406"/>
      <c r="U25" s="407" t="s">
        <v>881</v>
      </c>
      <c r="V25" s="408">
        <v>0</v>
      </c>
      <c r="W25" s="406"/>
      <c r="X25" s="406"/>
      <c r="Y25" s="406"/>
      <c r="Z25" s="406"/>
      <c r="AA25" s="406"/>
      <c r="AB25" s="385"/>
      <c r="AC25" s="38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AD14" sqref="AD14"/>
    </sheetView>
  </sheetViews>
  <sheetFormatPr defaultColWidth="11.421875" defaultRowHeight="12.75"/>
  <cols>
    <col min="1" max="1" width="2.7109375" style="385" customWidth="1"/>
    <col min="2" max="2" width="4.421875" style="385" customWidth="1"/>
    <col min="3" max="3" width="26.7109375" style="385" customWidth="1"/>
    <col min="4" max="4" width="16.8515625" style="385" customWidth="1"/>
    <col min="5" max="5" width="6.140625" style="385" customWidth="1"/>
    <col min="6" max="6" width="30.7109375" style="385" customWidth="1"/>
    <col min="7" max="7" width="10.00390625" style="385" customWidth="1"/>
    <col min="8" max="8" width="3.8515625" style="385" customWidth="1"/>
    <col min="9" max="9" width="2.7109375" style="386" customWidth="1"/>
    <col min="10" max="10" width="7.8515625" style="386" customWidth="1"/>
    <col min="11" max="12" width="11.421875" style="386" customWidth="1"/>
    <col min="13" max="13" width="51.00390625" style="386" customWidth="1"/>
    <col min="14" max="14" width="2.7109375" style="386" customWidth="1"/>
    <col min="15" max="15" width="7.8515625" style="386" customWidth="1"/>
    <col min="16" max="17" width="11.421875" style="386" customWidth="1"/>
    <col min="18" max="18" width="51.00390625" style="386" customWidth="1"/>
    <col min="19" max="19" width="2.7109375" style="386" customWidth="1"/>
    <col min="20" max="20" width="7.8515625" style="386" customWidth="1"/>
    <col min="21" max="22" width="11.421875" style="386" customWidth="1"/>
    <col min="23" max="23" width="51.00390625" style="386" customWidth="1"/>
    <col min="24" max="24" width="2.7109375" style="386" customWidth="1"/>
    <col min="25" max="25" width="7.8515625" style="386" customWidth="1"/>
    <col min="26" max="27" width="11.421875" style="386" customWidth="1"/>
    <col min="28" max="28" width="51.00390625" style="386" customWidth="1"/>
    <col min="29" max="29" width="2.7109375" style="386" customWidth="1"/>
    <col min="30" max="16384" width="11.421875" style="385" customWidth="1"/>
  </cols>
  <sheetData>
    <row r="1" spans="1:29" ht="18.75">
      <c r="A1" s="387"/>
      <c r="B1" s="388"/>
      <c r="C1" s="608" t="s">
        <v>964</v>
      </c>
      <c r="D1" s="608"/>
      <c r="E1" s="608"/>
      <c r="F1" s="608"/>
      <c r="I1" s="389"/>
      <c r="N1" s="389"/>
      <c r="S1" s="389"/>
      <c r="X1" s="389"/>
      <c r="AC1" s="389"/>
    </row>
    <row r="2" spans="3:29" s="390" customFormat="1" ht="12">
      <c r="C2" s="391"/>
      <c r="F2" s="392"/>
      <c r="G2" s="392"/>
      <c r="H2" s="391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</row>
    <row r="3" spans="3:29" ht="12.75" customHeight="1">
      <c r="C3" s="609" t="s">
        <v>960</v>
      </c>
      <c r="D3" s="609"/>
      <c r="E3" s="393"/>
      <c r="F3" s="609" t="s">
        <v>829</v>
      </c>
      <c r="G3" s="609"/>
      <c r="H3" s="394"/>
      <c r="I3" s="395"/>
      <c r="J3" s="395"/>
      <c r="K3" s="395" t="s">
        <v>44</v>
      </c>
      <c r="L3" s="395"/>
      <c r="M3" s="395"/>
      <c r="N3" s="395"/>
      <c r="O3" s="395"/>
      <c r="P3" s="395" t="s">
        <v>46</v>
      </c>
      <c r="Q3" s="395"/>
      <c r="R3" s="395"/>
      <c r="S3" s="395"/>
      <c r="T3" s="395"/>
      <c r="U3" s="395" t="s">
        <v>37</v>
      </c>
      <c r="V3" s="395"/>
      <c r="W3" s="395"/>
      <c r="X3" s="395"/>
      <c r="Y3" s="395"/>
      <c r="Z3" s="395" t="s">
        <v>39</v>
      </c>
      <c r="AA3" s="395"/>
      <c r="AB3" s="395"/>
      <c r="AC3" s="395"/>
    </row>
    <row r="4" spans="3:8" ht="12.75">
      <c r="C4" s="396" t="s">
        <v>61</v>
      </c>
      <c r="D4" s="409">
        <f>DatosViolenciaGénero!C9</f>
        <v>160</v>
      </c>
      <c r="E4" s="393"/>
      <c r="F4" s="396" t="s">
        <v>129</v>
      </c>
      <c r="G4" s="398">
        <f>DatosViolenciaGénero!E47</f>
        <v>32</v>
      </c>
      <c r="H4" s="399"/>
    </row>
    <row r="5" spans="3:27" ht="12.75">
      <c r="C5" s="396" t="s">
        <v>79</v>
      </c>
      <c r="D5" s="409">
        <f>DatosViolenciaGénero!C7</f>
        <v>4</v>
      </c>
      <c r="E5" s="393"/>
      <c r="F5" s="396" t="s">
        <v>962</v>
      </c>
      <c r="G5" s="398">
        <f>DatosViolenciaGénero!F47</f>
        <v>5</v>
      </c>
      <c r="H5" s="399"/>
      <c r="K5" s="401"/>
      <c r="L5" s="401"/>
      <c r="P5" s="401"/>
      <c r="Q5" s="401"/>
      <c r="U5" s="401"/>
      <c r="V5" s="401"/>
      <c r="Z5" s="401"/>
      <c r="AA5" s="401"/>
    </row>
    <row r="6" spans="3:27" ht="12.75">
      <c r="C6" s="396" t="s">
        <v>961</v>
      </c>
      <c r="D6" s="409">
        <f>DatosViolenciaGénero!C10</f>
        <v>46</v>
      </c>
      <c r="E6" s="393"/>
      <c r="F6" s="410"/>
      <c r="G6" s="411"/>
      <c r="H6" s="399"/>
      <c r="K6" s="401"/>
      <c r="L6" s="401"/>
      <c r="P6" s="401"/>
      <c r="Q6" s="401"/>
      <c r="U6" s="401"/>
      <c r="V6" s="401"/>
      <c r="Z6" s="401"/>
      <c r="AA6" s="401"/>
    </row>
    <row r="7" spans="3:7" ht="12.75">
      <c r="C7" s="396" t="s">
        <v>110</v>
      </c>
      <c r="D7" s="412">
        <f>DatosViolenciaGénero!C11</f>
        <v>1</v>
      </c>
      <c r="E7" s="393"/>
      <c r="F7" s="393"/>
      <c r="G7" s="393"/>
    </row>
    <row r="8" spans="3:5" ht="12.75">
      <c r="C8" s="396" t="s">
        <v>965</v>
      </c>
      <c r="D8" s="409">
        <f>DatosViolenciaGénero!C13</f>
        <v>0</v>
      </c>
      <c r="E8" s="393"/>
    </row>
    <row r="9" spans="3:5" ht="12.75">
      <c r="C9" s="396" t="s">
        <v>966</v>
      </c>
      <c r="D9" s="409">
        <f>DatosViolenciaGénero!C14</f>
        <v>0</v>
      </c>
      <c r="E9" s="393"/>
    </row>
    <row r="10" spans="3:7" ht="12.75">
      <c r="C10" s="396" t="s">
        <v>967</v>
      </c>
      <c r="D10" s="412">
        <f>DatosViolenciaGénero!C8</f>
        <v>1</v>
      </c>
      <c r="G10" s="393"/>
    </row>
    <row r="11" spans="3:7" ht="12.75">
      <c r="C11" s="396" t="s">
        <v>968</v>
      </c>
      <c r="D11" s="409">
        <f>DatosViolenciaGénero!C12</f>
        <v>1</v>
      </c>
      <c r="G11" s="393"/>
    </row>
    <row r="20" spans="3:4" ht="12.75">
      <c r="C20" s="404"/>
      <c r="D20" s="404"/>
    </row>
    <row r="21" spans="3:4" ht="12.75">
      <c r="C21" s="405"/>
      <c r="D21" s="405"/>
    </row>
    <row r="22" spans="3:27" s="404" customFormat="1" ht="12.75" customHeight="1">
      <c r="C22" s="385"/>
      <c r="D22" s="385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</row>
    <row r="23" spans="3:27" s="405" customFormat="1" ht="12.75">
      <c r="C23" s="385"/>
      <c r="D23" s="385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</row>
    <row r="24" spans="28:29" ht="12.75">
      <c r="AB24" s="385"/>
      <c r="AC24" s="385"/>
    </row>
    <row r="25" spans="9:29" ht="15.75">
      <c r="I25" s="406"/>
      <c r="J25" s="406"/>
      <c r="K25" s="407" t="s">
        <v>881</v>
      </c>
      <c r="L25" s="408">
        <v>0</v>
      </c>
      <c r="M25" s="406"/>
      <c r="N25" s="406"/>
      <c r="O25" s="406"/>
      <c r="P25" s="407" t="s">
        <v>881</v>
      </c>
      <c r="Q25" s="408">
        <v>0</v>
      </c>
      <c r="R25" s="406"/>
      <c r="S25" s="406"/>
      <c r="T25" s="406"/>
      <c r="U25" s="407" t="s">
        <v>881</v>
      </c>
      <c r="V25" s="408">
        <v>0</v>
      </c>
      <c r="W25" s="406"/>
      <c r="X25" s="406"/>
      <c r="Y25" s="406"/>
      <c r="Z25" s="406"/>
      <c r="AA25" s="406"/>
      <c r="AB25" s="385"/>
      <c r="AC25" s="38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H9" sqref="H9"/>
    </sheetView>
  </sheetViews>
  <sheetFormatPr defaultColWidth="11.421875" defaultRowHeight="12.75"/>
  <cols>
    <col min="1" max="1" width="2.7109375" style="375" customWidth="1"/>
    <col min="2" max="2" width="4.421875" style="375" customWidth="1"/>
    <col min="3" max="4" width="11.421875" style="375" customWidth="1"/>
    <col min="5" max="5" width="52.57421875" style="375" customWidth="1"/>
    <col min="6" max="6" width="2.7109375" style="375" customWidth="1"/>
    <col min="7" max="7" width="7.8515625" style="375" customWidth="1"/>
    <col min="8" max="9" width="11.421875" style="375" customWidth="1"/>
    <col min="10" max="10" width="54.00390625" style="375" customWidth="1"/>
    <col min="11" max="11" width="2.7109375" style="375" customWidth="1"/>
    <col min="12" max="12" width="7.8515625" style="375" customWidth="1"/>
    <col min="13" max="14" width="11.421875" style="375" customWidth="1"/>
    <col min="15" max="15" width="54.140625" style="375" customWidth="1"/>
    <col min="16" max="16" width="2.7109375" style="375" customWidth="1"/>
    <col min="17" max="16384" width="11.421875" style="413" customWidth="1"/>
  </cols>
  <sheetData>
    <row r="1" spans="1:16" ht="12.75">
      <c r="A1" s="414"/>
      <c r="C1" s="610" t="s">
        <v>969</v>
      </c>
      <c r="D1" s="610"/>
      <c r="E1" s="610"/>
      <c r="F1" s="414"/>
      <c r="H1" s="415"/>
      <c r="I1" s="415"/>
      <c r="J1" s="415"/>
      <c r="K1" s="414"/>
      <c r="P1" s="414"/>
    </row>
    <row r="2" spans="1:16" s="416" customFormat="1" ht="12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2.75" customHeight="1">
      <c r="A3" s="417"/>
      <c r="B3" s="417"/>
      <c r="C3" s="417" t="s">
        <v>54</v>
      </c>
      <c r="D3" s="417"/>
      <c r="E3" s="417"/>
      <c r="F3" s="417"/>
      <c r="G3" s="417"/>
      <c r="H3" s="417" t="s">
        <v>56</v>
      </c>
      <c r="I3" s="417"/>
      <c r="J3" s="417"/>
      <c r="K3" s="417"/>
      <c r="L3" s="417"/>
      <c r="M3" s="417" t="s">
        <v>57</v>
      </c>
      <c r="N3" s="417"/>
      <c r="O3" s="417"/>
      <c r="P3" s="417"/>
    </row>
    <row r="5" spans="3:14" ht="12.75">
      <c r="C5" s="418"/>
      <c r="D5" s="418"/>
      <c r="H5" s="418"/>
      <c r="I5" s="418"/>
      <c r="M5" s="418"/>
      <c r="N5" s="418"/>
    </row>
    <row r="6" spans="3:14" ht="12.75">
      <c r="C6" s="418"/>
      <c r="D6" s="418"/>
      <c r="H6" s="418"/>
      <c r="I6" s="418"/>
      <c r="M6" s="418"/>
      <c r="N6" s="418"/>
    </row>
    <row r="7" ht="25.5" customHeight="1"/>
    <row r="8" ht="25.5" customHeight="1"/>
    <row r="9" ht="25.5" customHeight="1"/>
    <row r="22" spans="1:16" s="419" customFormat="1" ht="12.75" customHeight="1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</row>
    <row r="23" spans="1:16" s="420" customFormat="1" ht="12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</row>
    <row r="25" spans="1:16" ht="15.75">
      <c r="A25" s="421"/>
      <c r="B25" s="421"/>
      <c r="C25" s="366" t="s">
        <v>881</v>
      </c>
      <c r="D25" s="367">
        <v>0</v>
      </c>
      <c r="E25" s="421"/>
      <c r="F25" s="421"/>
      <c r="G25" s="421"/>
      <c r="H25" s="366" t="s">
        <v>881</v>
      </c>
      <c r="I25" s="367">
        <v>0</v>
      </c>
      <c r="J25" s="421"/>
      <c r="K25" s="421"/>
      <c r="L25" s="421"/>
      <c r="M25" s="366" t="s">
        <v>881</v>
      </c>
      <c r="N25" s="367">
        <v>0</v>
      </c>
      <c r="O25" s="421"/>
      <c r="P25" s="42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BG11" sqref="BG11"/>
    </sheetView>
  </sheetViews>
  <sheetFormatPr defaultColWidth="11.421875" defaultRowHeight="12.75"/>
  <cols>
    <col min="1" max="1" width="2.7109375" style="375" customWidth="1"/>
    <col min="2" max="2" width="4.421875" style="375" customWidth="1"/>
    <col min="3" max="4" width="11.421875" style="375" customWidth="1"/>
    <col min="5" max="5" width="52.57421875" style="375" customWidth="1"/>
    <col min="6" max="6" width="2.7109375" style="375" customWidth="1"/>
    <col min="7" max="7" width="7.8515625" style="375" customWidth="1"/>
    <col min="8" max="9" width="11.421875" style="375" customWidth="1"/>
    <col min="10" max="10" width="54.00390625" style="375" customWidth="1"/>
    <col min="11" max="11" width="2.7109375" style="375" customWidth="1"/>
    <col min="12" max="12" width="7.8515625" style="375" customWidth="1"/>
    <col min="13" max="14" width="11.421875" style="375" customWidth="1"/>
    <col min="15" max="15" width="54.00390625" style="375" customWidth="1"/>
    <col min="16" max="16" width="2.7109375" style="375" customWidth="1"/>
    <col min="17" max="17" width="7.8515625" style="375" customWidth="1"/>
    <col min="18" max="19" width="11.421875" style="375" customWidth="1"/>
    <col min="20" max="20" width="54.00390625" style="375" customWidth="1"/>
    <col min="21" max="21" width="2.7109375" style="375" customWidth="1"/>
    <col min="22" max="22" width="7.8515625" style="375" customWidth="1"/>
    <col min="23" max="24" width="11.421875" style="375" customWidth="1"/>
    <col min="25" max="25" width="54.00390625" style="375" customWidth="1"/>
    <col min="26" max="26" width="2.7109375" style="375" customWidth="1"/>
    <col min="27" max="27" width="7.8515625" style="375" customWidth="1"/>
    <col min="28" max="29" width="11.421875" style="375" customWidth="1"/>
    <col min="30" max="30" width="54.00390625" style="375" customWidth="1"/>
    <col min="31" max="31" width="2.7109375" style="375" customWidth="1"/>
    <col min="32" max="32" width="7.8515625" style="375" customWidth="1"/>
    <col min="33" max="34" width="11.421875" style="375" customWidth="1"/>
    <col min="35" max="35" width="54.00390625" style="375" customWidth="1"/>
    <col min="36" max="36" width="2.7109375" style="375" customWidth="1"/>
    <col min="37" max="37" width="7.8515625" style="375" customWidth="1"/>
    <col min="38" max="39" width="11.421875" style="375" customWidth="1"/>
    <col min="40" max="40" width="54.00390625" style="375" customWidth="1"/>
    <col min="41" max="41" width="2.7109375" style="375" customWidth="1"/>
    <col min="42" max="42" width="7.8515625" style="375" customWidth="1"/>
    <col min="43" max="44" width="11.421875" style="375" customWidth="1"/>
    <col min="45" max="45" width="54.00390625" style="375" customWidth="1"/>
    <col min="46" max="46" width="2.7109375" style="375" customWidth="1"/>
    <col min="47" max="47" width="7.8515625" style="375" customWidth="1"/>
    <col min="48" max="49" width="11.421875" style="375" customWidth="1"/>
    <col min="50" max="50" width="54.00390625" style="375" customWidth="1"/>
    <col min="51" max="51" width="2.7109375" style="375" customWidth="1"/>
    <col min="52" max="52" width="7.8515625" style="375" customWidth="1"/>
    <col min="53" max="54" width="11.421875" style="375" customWidth="1"/>
    <col min="55" max="55" width="54.00390625" style="375" customWidth="1"/>
    <col min="56" max="56" width="2.7109375" style="375" customWidth="1"/>
    <col min="57" max="57" width="7.8515625" style="375" customWidth="1"/>
    <col min="58" max="59" width="11.421875" style="375" customWidth="1"/>
    <col min="60" max="60" width="54.00390625" style="375" customWidth="1"/>
    <col min="61" max="61" width="2.7109375" style="375" customWidth="1"/>
    <col min="62" max="16384" width="11.421875" style="413" customWidth="1"/>
  </cols>
  <sheetData>
    <row r="1" spans="1:61" ht="12.75">
      <c r="A1" s="414"/>
      <c r="C1" s="610" t="s">
        <v>970</v>
      </c>
      <c r="D1" s="610"/>
      <c r="E1" s="610"/>
      <c r="F1" s="414"/>
      <c r="H1" s="415"/>
      <c r="I1" s="415"/>
      <c r="J1" s="415"/>
      <c r="K1" s="414"/>
      <c r="M1" s="415"/>
      <c r="N1" s="415"/>
      <c r="O1" s="415"/>
      <c r="P1" s="414"/>
      <c r="R1" s="415"/>
      <c r="S1" s="415"/>
      <c r="T1" s="415"/>
      <c r="U1" s="414"/>
      <c r="W1" s="415"/>
      <c r="X1" s="415"/>
      <c r="Y1" s="415"/>
      <c r="Z1" s="414"/>
      <c r="AB1" s="415"/>
      <c r="AC1" s="415"/>
      <c r="AD1" s="415"/>
      <c r="AE1" s="414"/>
      <c r="AG1" s="415"/>
      <c r="AH1" s="415"/>
      <c r="AI1" s="415"/>
      <c r="AJ1" s="414"/>
      <c r="AL1" s="415"/>
      <c r="AM1" s="415"/>
      <c r="AN1" s="415"/>
      <c r="AO1" s="414"/>
      <c r="AQ1" s="415"/>
      <c r="AR1" s="415"/>
      <c r="AS1" s="415"/>
      <c r="AT1" s="414"/>
      <c r="AV1" s="415"/>
      <c r="AW1" s="415"/>
      <c r="AX1" s="415"/>
      <c r="AY1" s="414"/>
      <c r="BA1" s="415"/>
      <c r="BB1" s="415"/>
      <c r="BC1" s="415"/>
      <c r="BD1" s="414"/>
      <c r="BF1" s="415"/>
      <c r="BG1" s="415"/>
      <c r="BH1" s="415"/>
      <c r="BI1" s="414"/>
    </row>
    <row r="2" spans="1:61" s="416" customFormat="1" ht="12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</row>
    <row r="3" spans="1:61" ht="12.75" customHeight="1">
      <c r="A3" s="417"/>
      <c r="B3" s="417"/>
      <c r="C3" s="417" t="s">
        <v>3</v>
      </c>
      <c r="D3" s="417"/>
      <c r="E3" s="417"/>
      <c r="F3" s="417"/>
      <c r="G3" s="417"/>
      <c r="H3" s="417" t="s">
        <v>269</v>
      </c>
      <c r="I3" s="417"/>
      <c r="J3" s="417"/>
      <c r="K3" s="417"/>
      <c r="L3" s="417"/>
      <c r="M3" s="417" t="s">
        <v>47</v>
      </c>
      <c r="N3" s="417"/>
      <c r="O3" s="417"/>
      <c r="P3" s="417"/>
      <c r="Q3" s="417"/>
      <c r="R3" s="417" t="s">
        <v>48</v>
      </c>
      <c r="S3" s="417"/>
      <c r="T3" s="417"/>
      <c r="U3" s="417"/>
      <c r="V3" s="417"/>
      <c r="W3" s="417" t="s">
        <v>49</v>
      </c>
      <c r="X3" s="417"/>
      <c r="Y3" s="417"/>
      <c r="Z3" s="417"/>
      <c r="AA3" s="417"/>
      <c r="AB3" s="417" t="s">
        <v>50</v>
      </c>
      <c r="AC3" s="417"/>
      <c r="AD3" s="417"/>
      <c r="AE3" s="417"/>
      <c r="AF3" s="417"/>
      <c r="AG3" s="417" t="s">
        <v>52</v>
      </c>
      <c r="AH3" s="417"/>
      <c r="AI3" s="417"/>
      <c r="AJ3" s="417"/>
      <c r="AK3" s="417"/>
      <c r="AL3" s="417" t="s">
        <v>53</v>
      </c>
      <c r="AM3" s="417"/>
      <c r="AN3" s="417"/>
      <c r="AO3" s="417"/>
      <c r="AP3" s="417"/>
      <c r="AQ3" s="417" t="s">
        <v>55</v>
      </c>
      <c r="AR3" s="417"/>
      <c r="AS3" s="417"/>
      <c r="AT3" s="417"/>
      <c r="AU3" s="417"/>
      <c r="AV3" s="417" t="s">
        <v>57</v>
      </c>
      <c r="AW3" s="417"/>
      <c r="AX3" s="417"/>
      <c r="AY3" s="417"/>
      <c r="AZ3" s="417"/>
      <c r="BA3" s="417" t="s">
        <v>58</v>
      </c>
      <c r="BB3" s="417"/>
      <c r="BC3" s="417"/>
      <c r="BD3" s="417"/>
      <c r="BE3" s="417"/>
      <c r="BF3" s="417" t="s">
        <v>32</v>
      </c>
      <c r="BG3" s="417"/>
      <c r="BH3" s="417"/>
      <c r="BI3" s="417"/>
    </row>
    <row r="5" spans="3:59" ht="12.75">
      <c r="C5" s="418"/>
      <c r="D5" s="418"/>
      <c r="H5" s="418"/>
      <c r="I5" s="418"/>
      <c r="M5" s="418"/>
      <c r="N5" s="418"/>
      <c r="R5" s="418"/>
      <c r="S5" s="418"/>
      <c r="W5" s="418"/>
      <c r="X5" s="418"/>
      <c r="AB5" s="418"/>
      <c r="AC5" s="418"/>
      <c r="AG5" s="418"/>
      <c r="AH5" s="418"/>
      <c r="AL5" s="418"/>
      <c r="AM5" s="418"/>
      <c r="AQ5" s="418"/>
      <c r="AR5" s="418"/>
      <c r="AV5" s="418"/>
      <c r="AW5" s="418"/>
      <c r="BA5" s="418"/>
      <c r="BB5" s="418"/>
      <c r="BF5" s="418"/>
      <c r="BG5" s="418"/>
    </row>
    <row r="6" spans="3:59" ht="12.75">
      <c r="C6" s="418"/>
      <c r="D6" s="418"/>
      <c r="H6" s="418"/>
      <c r="I6" s="418"/>
      <c r="M6" s="418"/>
      <c r="N6" s="418"/>
      <c r="R6" s="418"/>
      <c r="S6" s="418"/>
      <c r="W6" s="418"/>
      <c r="X6" s="418"/>
      <c r="AB6" s="418"/>
      <c r="AC6" s="418"/>
      <c r="AG6" s="418"/>
      <c r="AH6" s="418"/>
      <c r="AL6" s="418"/>
      <c r="AM6" s="418"/>
      <c r="AQ6" s="418"/>
      <c r="AR6" s="418"/>
      <c r="AV6" s="418"/>
      <c r="AW6" s="418"/>
      <c r="BA6" s="418"/>
      <c r="BB6" s="418"/>
      <c r="BF6" s="418"/>
      <c r="BG6" s="418"/>
    </row>
    <row r="7" ht="25.5" customHeight="1"/>
    <row r="8" ht="25.5" customHeight="1"/>
    <row r="9" ht="25.5" customHeight="1"/>
    <row r="22" spans="1:61" s="419" customFormat="1" ht="12.75" customHeight="1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</row>
    <row r="23" spans="1:61" s="420" customFormat="1" ht="12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</row>
    <row r="25" spans="1:61" ht="15.75">
      <c r="A25" s="421"/>
      <c r="B25" s="421"/>
      <c r="C25" s="366" t="s">
        <v>881</v>
      </c>
      <c r="D25" s="367">
        <v>0</v>
      </c>
      <c r="E25" s="421"/>
      <c r="F25" s="421"/>
      <c r="G25" s="421"/>
      <c r="H25" s="366" t="s">
        <v>881</v>
      </c>
      <c r="I25" s="367">
        <v>0</v>
      </c>
      <c r="J25" s="421"/>
      <c r="K25" s="421"/>
      <c r="L25" s="421"/>
      <c r="M25" s="366" t="s">
        <v>881</v>
      </c>
      <c r="N25" s="367">
        <v>0</v>
      </c>
      <c r="O25" s="421"/>
      <c r="P25" s="421"/>
      <c r="Q25" s="421"/>
      <c r="R25" s="366" t="s">
        <v>881</v>
      </c>
      <c r="S25" s="367">
        <v>0</v>
      </c>
      <c r="T25" s="421"/>
      <c r="U25" s="421"/>
      <c r="V25" s="421"/>
      <c r="W25" s="366" t="s">
        <v>881</v>
      </c>
      <c r="X25" s="367">
        <v>0</v>
      </c>
      <c r="Y25" s="421"/>
      <c r="Z25" s="421"/>
      <c r="AA25" s="421"/>
      <c r="AB25" s="366" t="s">
        <v>881</v>
      </c>
      <c r="AC25" s="367">
        <v>0</v>
      </c>
      <c r="AD25" s="421"/>
      <c r="AE25" s="421"/>
      <c r="AF25" s="421"/>
      <c r="AG25" s="366" t="s">
        <v>881</v>
      </c>
      <c r="AH25" s="367">
        <v>0</v>
      </c>
      <c r="AI25" s="421"/>
      <c r="AJ25" s="421"/>
      <c r="AK25" s="421"/>
      <c r="AL25" s="366" t="s">
        <v>881</v>
      </c>
      <c r="AM25" s="367">
        <v>0</v>
      </c>
      <c r="AN25" s="421"/>
      <c r="AO25" s="421"/>
      <c r="AP25" s="421"/>
      <c r="AQ25" s="366" t="s">
        <v>881</v>
      </c>
      <c r="AR25" s="367">
        <v>0</v>
      </c>
      <c r="AS25" s="421"/>
      <c r="AT25" s="421"/>
      <c r="AU25" s="421"/>
      <c r="AV25" s="366" t="s">
        <v>881</v>
      </c>
      <c r="AW25" s="367">
        <v>0</v>
      </c>
      <c r="AX25" s="421"/>
      <c r="AY25" s="421"/>
      <c r="AZ25" s="421"/>
      <c r="BA25" s="366" t="s">
        <v>881</v>
      </c>
      <c r="BB25" s="367">
        <v>0</v>
      </c>
      <c r="BC25" s="421"/>
      <c r="BD25" s="421"/>
      <c r="BE25" s="421"/>
      <c r="BF25" s="366" t="s">
        <v>881</v>
      </c>
      <c r="BG25" s="367">
        <v>0</v>
      </c>
      <c r="BH25" s="421"/>
      <c r="BI25" s="42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C11" sqref="C11"/>
    </sheetView>
  </sheetViews>
  <sheetFormatPr defaultColWidth="11.421875" defaultRowHeight="12.75"/>
  <cols>
    <col min="1" max="1" width="2.7109375" style="375" customWidth="1"/>
    <col min="2" max="2" width="4.421875" style="375" customWidth="1"/>
    <col min="3" max="4" width="11.421875" style="375" customWidth="1"/>
    <col min="5" max="5" width="52.57421875" style="375" customWidth="1"/>
    <col min="6" max="6" width="2.7109375" style="375" customWidth="1"/>
    <col min="7" max="7" width="7.8515625" style="375" customWidth="1"/>
    <col min="8" max="9" width="11.421875" style="375" customWidth="1"/>
    <col min="10" max="10" width="54.00390625" style="375" customWidth="1"/>
    <col min="11" max="11" width="2.7109375" style="375" customWidth="1"/>
    <col min="12" max="12" width="7.8515625" style="375" customWidth="1"/>
    <col min="13" max="14" width="11.421875" style="375" customWidth="1"/>
    <col min="15" max="15" width="54.00390625" style="375" customWidth="1"/>
    <col min="16" max="16" width="2.7109375" style="375" customWidth="1"/>
    <col min="17" max="16384" width="11.421875" style="1" customWidth="1"/>
  </cols>
  <sheetData>
    <row r="1" spans="1:16" ht="12.75">
      <c r="A1" s="414"/>
      <c r="C1" s="610" t="s">
        <v>971</v>
      </c>
      <c r="D1" s="610"/>
      <c r="E1" s="610"/>
      <c r="F1" s="414"/>
      <c r="H1" s="415"/>
      <c r="I1" s="415"/>
      <c r="J1" s="415"/>
      <c r="K1" s="414"/>
      <c r="M1" s="415"/>
      <c r="N1" s="415"/>
      <c r="O1" s="415"/>
      <c r="P1" s="414"/>
    </row>
    <row r="3" spans="1:16" ht="12.75">
      <c r="A3" s="417"/>
      <c r="B3" s="417"/>
      <c r="C3" s="417" t="s">
        <v>57</v>
      </c>
      <c r="D3" s="417"/>
      <c r="E3" s="417"/>
      <c r="F3" s="417"/>
      <c r="G3" s="417"/>
      <c r="H3" s="417" t="s">
        <v>60</v>
      </c>
      <c r="I3" s="417"/>
      <c r="J3" s="417"/>
      <c r="K3" s="417"/>
      <c r="L3" s="417"/>
      <c r="M3" s="417" t="s">
        <v>32</v>
      </c>
      <c r="N3" s="417"/>
      <c r="O3" s="417"/>
      <c r="P3" s="417"/>
    </row>
    <row r="5" spans="3:14" ht="12.75">
      <c r="C5" s="418"/>
      <c r="D5" s="418"/>
      <c r="H5" s="418"/>
      <c r="I5" s="418"/>
      <c r="M5" s="418"/>
      <c r="N5" s="418"/>
    </row>
    <row r="6" spans="3:14" ht="12.75">
      <c r="C6" s="418"/>
      <c r="D6" s="418"/>
      <c r="H6" s="418"/>
      <c r="I6" s="418"/>
      <c r="M6" s="418"/>
      <c r="N6" s="418"/>
    </row>
    <row r="25" spans="1:16" ht="15.75">
      <c r="A25" s="421"/>
      <c r="B25" s="421"/>
      <c r="C25" s="366" t="s">
        <v>881</v>
      </c>
      <c r="D25" s="367">
        <v>0</v>
      </c>
      <c r="E25" s="421"/>
      <c r="F25" s="421"/>
      <c r="G25" s="421"/>
      <c r="H25" s="366" t="s">
        <v>881</v>
      </c>
      <c r="I25" s="367">
        <v>0</v>
      </c>
      <c r="J25" s="421"/>
      <c r="K25" s="421"/>
      <c r="L25" s="421"/>
      <c r="M25" s="366" t="s">
        <v>881</v>
      </c>
      <c r="N25" s="367">
        <v>0</v>
      </c>
      <c r="O25" s="421"/>
      <c r="P25" s="421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61"/>
  <sheetViews>
    <sheetView showGridLines="0" showRowColHeaders="0" zoomScalePageLayoutView="0" workbookViewId="0" topLeftCell="A1">
      <selection activeCell="H1" sqref="H1:I426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710937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99" t="s">
        <v>61</v>
      </c>
      <c r="C3" s="499"/>
      <c r="D3" s="18">
        <f>ANYO_MEMORIA</f>
        <v>2015</v>
      </c>
      <c r="E3" s="18">
        <f>ANYO_MEMORIA-1</f>
        <v>2014</v>
      </c>
      <c r="F3" s="18" t="s">
        <v>62</v>
      </c>
      <c r="H3" s="19"/>
    </row>
    <row r="4" spans="2:8" ht="12.75">
      <c r="B4" s="498" t="s">
        <v>63</v>
      </c>
      <c r="C4" s="20" t="s">
        <v>64</v>
      </c>
      <c r="D4" s="21">
        <v>4191</v>
      </c>
      <c r="E4" s="22">
        <v>3999</v>
      </c>
      <c r="F4" s="23">
        <f aca="true" t="shared" si="0" ref="F4:F17">IF(IF(E4="S/D",0,E4)&lt;&gt;0,(D4-E4)/E4,0)</f>
        <v>0.04801200300075019</v>
      </c>
      <c r="H4" s="24"/>
    </row>
    <row r="5" spans="2:8" ht="12.75">
      <c r="B5" s="498"/>
      <c r="C5" s="25" t="s">
        <v>65</v>
      </c>
      <c r="D5" s="26">
        <v>9504</v>
      </c>
      <c r="E5" s="27">
        <v>9741</v>
      </c>
      <c r="F5" s="28">
        <f t="shared" si="0"/>
        <v>-0.02433015090853095</v>
      </c>
      <c r="H5" s="24"/>
    </row>
    <row r="6" spans="2:8" ht="12.75">
      <c r="B6" s="498"/>
      <c r="C6" s="25" t="s">
        <v>66</v>
      </c>
      <c r="D6" s="26">
        <v>8133</v>
      </c>
      <c r="E6" s="27">
        <v>8345</v>
      </c>
      <c r="F6" s="28">
        <f t="shared" si="0"/>
        <v>-0.025404433792690233</v>
      </c>
      <c r="H6" s="24"/>
    </row>
    <row r="7" spans="2:8" ht="12.75">
      <c r="B7" s="498"/>
      <c r="C7" s="25" t="s">
        <v>67</v>
      </c>
      <c r="D7" s="26">
        <v>88</v>
      </c>
      <c r="E7" s="27">
        <v>85</v>
      </c>
      <c r="F7" s="28">
        <f t="shared" si="0"/>
        <v>0.03529411764705882</v>
      </c>
      <c r="H7" s="24"/>
    </row>
    <row r="8" spans="2:8" ht="12.75">
      <c r="B8" s="498"/>
      <c r="C8" s="29" t="s">
        <v>68</v>
      </c>
      <c r="D8" s="30">
        <v>4253</v>
      </c>
      <c r="E8" s="31">
        <v>4191</v>
      </c>
      <c r="F8" s="32">
        <f t="shared" si="0"/>
        <v>0.014793605344786447</v>
      </c>
      <c r="H8" s="24"/>
    </row>
    <row r="9" spans="2:8" ht="12.75">
      <c r="B9" s="498" t="s">
        <v>69</v>
      </c>
      <c r="C9" s="33" t="s">
        <v>70</v>
      </c>
      <c r="D9" s="21">
        <v>1268</v>
      </c>
      <c r="E9" s="22">
        <v>1288</v>
      </c>
      <c r="F9" s="23">
        <f t="shared" si="0"/>
        <v>-0.015527950310559006</v>
      </c>
      <c r="H9" s="24"/>
    </row>
    <row r="10" spans="2:8" ht="12.75">
      <c r="B10" s="498"/>
      <c r="C10" s="25" t="s">
        <v>71</v>
      </c>
      <c r="D10" s="26">
        <v>1184</v>
      </c>
      <c r="E10" s="27">
        <v>992</v>
      </c>
      <c r="F10" s="28">
        <f t="shared" si="0"/>
        <v>0.1935483870967742</v>
      </c>
      <c r="H10" s="24"/>
    </row>
    <row r="11" spans="2:8" ht="12.75">
      <c r="B11" s="498"/>
      <c r="C11" s="34" t="s">
        <v>72</v>
      </c>
      <c r="D11" s="30">
        <v>6151</v>
      </c>
      <c r="E11" s="31">
        <v>6138</v>
      </c>
      <c r="F11" s="32">
        <f t="shared" si="0"/>
        <v>0.0021179537308569567</v>
      </c>
      <c r="H11" s="24"/>
    </row>
    <row r="12" spans="2:8" ht="14.25" thickBot="1" thickTop="1">
      <c r="B12" s="498" t="s">
        <v>73</v>
      </c>
      <c r="C12" s="20" t="s">
        <v>74</v>
      </c>
      <c r="D12" s="21">
        <v>315</v>
      </c>
      <c r="E12" s="22">
        <v>346</v>
      </c>
      <c r="F12" s="23">
        <f t="shared" si="0"/>
        <v>-0.08959537572254335</v>
      </c>
      <c r="H12" s="24"/>
    </row>
    <row r="13" spans="2:8" ht="14.25" thickBot="1" thickTop="1">
      <c r="B13" s="498"/>
      <c r="C13" s="25" t="s">
        <v>1060</v>
      </c>
      <c r="D13" s="438">
        <v>52</v>
      </c>
      <c r="E13" s="439"/>
      <c r="F13" s="28">
        <f t="shared" si="0"/>
        <v>0</v>
      </c>
      <c r="H13" s="24"/>
    </row>
    <row r="14" spans="2:8" ht="14.25" thickBot="1" thickTop="1">
      <c r="B14" s="498"/>
      <c r="C14" s="25" t="s">
        <v>75</v>
      </c>
      <c r="D14" s="26">
        <v>517</v>
      </c>
      <c r="E14" s="27">
        <v>558</v>
      </c>
      <c r="F14" s="28">
        <f t="shared" si="0"/>
        <v>-0.07347670250896057</v>
      </c>
      <c r="H14" s="24"/>
    </row>
    <row r="15" spans="2:8" ht="12.75">
      <c r="B15" s="498"/>
      <c r="C15" s="25" t="s">
        <v>76</v>
      </c>
      <c r="D15" s="26">
        <v>3</v>
      </c>
      <c r="E15" s="27">
        <v>2</v>
      </c>
      <c r="F15" s="28">
        <f t="shared" si="0"/>
        <v>0.5</v>
      </c>
      <c r="H15" s="24"/>
    </row>
    <row r="16" spans="2:8" ht="12.75">
      <c r="B16" s="498"/>
      <c r="C16" s="25" t="s">
        <v>77</v>
      </c>
      <c r="D16" s="26">
        <v>0</v>
      </c>
      <c r="E16" s="27">
        <v>0</v>
      </c>
      <c r="F16" s="28">
        <f t="shared" si="0"/>
        <v>0</v>
      </c>
      <c r="H16" s="24"/>
    </row>
    <row r="17" spans="2:8" ht="12.75">
      <c r="B17" s="498"/>
      <c r="C17" s="34" t="s">
        <v>78</v>
      </c>
      <c r="D17" s="35">
        <v>40</v>
      </c>
      <c r="E17" s="36">
        <v>39</v>
      </c>
      <c r="F17" s="37">
        <f t="shared" si="0"/>
        <v>0.02564102564102564</v>
      </c>
      <c r="H17" s="24"/>
    </row>
    <row r="18" spans="2:3" ht="12.75">
      <c r="B18" s="17"/>
      <c r="C18" s="17"/>
    </row>
    <row r="19" spans="2:3" ht="12.75">
      <c r="B19" s="17"/>
      <c r="C19" s="17"/>
    </row>
    <row r="20" spans="2:8" ht="14.25" thickBot="1" thickTop="1">
      <c r="B20" s="499" t="s">
        <v>79</v>
      </c>
      <c r="C20" s="499"/>
      <c r="D20" s="18">
        <f>ANYO_MEMORIA</f>
        <v>2015</v>
      </c>
      <c r="E20" s="18">
        <f>ANYO_MEMORIA-1</f>
        <v>2014</v>
      </c>
      <c r="F20" s="18" t="s">
        <v>62</v>
      </c>
      <c r="H20" s="19"/>
    </row>
    <row r="21" spans="2:8" ht="14.25" thickBot="1" thickTop="1">
      <c r="B21" s="38" t="s">
        <v>63</v>
      </c>
      <c r="C21" s="39" t="s">
        <v>80</v>
      </c>
      <c r="D21" s="431">
        <v>303</v>
      </c>
      <c r="E21" s="40">
        <v>314</v>
      </c>
      <c r="F21" s="53">
        <f aca="true" t="shared" si="1" ref="F21:F27">IF(IF(E21="S/D",0,E21)&lt;&gt;0,(D21-E21)/E21,0)</f>
        <v>-0.03503184713375796</v>
      </c>
      <c r="H21" s="41"/>
    </row>
    <row r="22" spans="2:8" ht="13.5" thickTop="1">
      <c r="B22" s="502" t="s">
        <v>81</v>
      </c>
      <c r="C22" s="42" t="s">
        <v>82</v>
      </c>
      <c r="D22" s="43">
        <v>7</v>
      </c>
      <c r="E22" s="44">
        <v>24</v>
      </c>
      <c r="F22" s="72">
        <f t="shared" si="1"/>
        <v>-0.7083333333333334</v>
      </c>
      <c r="H22" s="24"/>
    </row>
    <row r="23" spans="2:8" ht="12.75">
      <c r="B23" s="505"/>
      <c r="C23" s="46" t="s">
        <v>83</v>
      </c>
      <c r="D23" s="47">
        <v>29</v>
      </c>
      <c r="E23" s="48">
        <v>58</v>
      </c>
      <c r="F23" s="49">
        <f t="shared" si="1"/>
        <v>-0.5</v>
      </c>
      <c r="H23" s="24"/>
    </row>
    <row r="24" spans="2:8" ht="12.75">
      <c r="B24" s="505"/>
      <c r="C24" s="46" t="s">
        <v>84</v>
      </c>
      <c r="D24" s="47">
        <v>1</v>
      </c>
      <c r="E24" s="48">
        <v>5</v>
      </c>
      <c r="F24" s="49">
        <f t="shared" si="1"/>
        <v>-0.8</v>
      </c>
      <c r="H24" s="24"/>
    </row>
    <row r="25" spans="2:8" ht="12.75">
      <c r="B25" s="505"/>
      <c r="C25" s="46" t="s">
        <v>1061</v>
      </c>
      <c r="D25" s="47">
        <v>0</v>
      </c>
      <c r="E25" s="48"/>
      <c r="F25" s="49">
        <f t="shared" si="1"/>
        <v>0</v>
      </c>
      <c r="H25" s="24"/>
    </row>
    <row r="26" spans="2:8" ht="12.75">
      <c r="B26" s="505"/>
      <c r="C26" s="425" t="s">
        <v>421</v>
      </c>
      <c r="D26" s="47">
        <v>1</v>
      </c>
      <c r="E26" s="430">
        <v>1</v>
      </c>
      <c r="F26" s="49">
        <f t="shared" si="1"/>
        <v>0</v>
      </c>
      <c r="H26" s="24"/>
    </row>
    <row r="27" spans="2:8" ht="13.5" thickBot="1">
      <c r="B27" s="506"/>
      <c r="C27" s="50" t="s">
        <v>85</v>
      </c>
      <c r="D27" s="51">
        <v>225</v>
      </c>
      <c r="E27" s="52">
        <v>239</v>
      </c>
      <c r="F27" s="53">
        <f t="shared" si="1"/>
        <v>-0.058577405857740586</v>
      </c>
      <c r="H27" s="24"/>
    </row>
    <row r="28" spans="2:7" ht="13.5" thickTop="1">
      <c r="B28" s="17"/>
      <c r="C28" s="17"/>
      <c r="G28" s="54"/>
    </row>
    <row r="29" spans="2:3" ht="12.75">
      <c r="B29" s="17"/>
      <c r="C29" s="17"/>
    </row>
    <row r="30" spans="2:8" ht="12.75">
      <c r="B30" s="499" t="s">
        <v>86</v>
      </c>
      <c r="C30" s="499"/>
      <c r="D30" s="18">
        <f>ANYO_MEMORIA</f>
        <v>2015</v>
      </c>
      <c r="E30" s="18">
        <f>ANYO_MEMORIA-1</f>
        <v>2014</v>
      </c>
      <c r="F30" s="18" t="s">
        <v>62</v>
      </c>
      <c r="H30" s="19"/>
    </row>
    <row r="31" spans="2:8" ht="12.75">
      <c r="B31" s="498" t="s">
        <v>87</v>
      </c>
      <c r="C31" s="55" t="s">
        <v>88</v>
      </c>
      <c r="D31" s="43">
        <v>2624</v>
      </c>
      <c r="E31" s="44">
        <v>2957</v>
      </c>
      <c r="F31" s="45">
        <f aca="true" t="shared" si="2" ref="F31:F39">IF(IF(E31="S/D",0,E31)&lt;&gt;0,(D31-E31)/E31,0)</f>
        <v>-0.11261413594859655</v>
      </c>
      <c r="H31" s="24"/>
    </row>
    <row r="32" spans="2:9" ht="12.75">
      <c r="B32" s="498"/>
      <c r="C32" s="56" t="s">
        <v>89</v>
      </c>
      <c r="D32" s="47">
        <v>312</v>
      </c>
      <c r="E32" s="48">
        <v>358</v>
      </c>
      <c r="F32" s="49">
        <f t="shared" si="2"/>
        <v>-0.12849162011173185</v>
      </c>
      <c r="H32" s="24"/>
      <c r="I32" s="57"/>
    </row>
    <row r="33" spans="2:8" ht="12.75">
      <c r="B33" s="498"/>
      <c r="C33" s="58" t="s">
        <v>90</v>
      </c>
      <c r="D33" s="59">
        <v>2936</v>
      </c>
      <c r="E33" s="59">
        <v>3315</v>
      </c>
      <c r="F33" s="78">
        <f t="shared" si="2"/>
        <v>-0.1143288084464555</v>
      </c>
      <c r="H33" s="24"/>
    </row>
    <row r="34" spans="2:8" ht="12.75">
      <c r="B34" s="60"/>
      <c r="C34" s="33" t="s">
        <v>91</v>
      </c>
      <c r="D34" s="43">
        <v>19</v>
      </c>
      <c r="E34" s="44">
        <v>31</v>
      </c>
      <c r="F34" s="45">
        <f t="shared" si="2"/>
        <v>-0.3870967741935484</v>
      </c>
      <c r="H34" s="24"/>
    </row>
    <row r="35" spans="2:8" ht="12.75">
      <c r="B35" s="60" t="s">
        <v>92</v>
      </c>
      <c r="C35" s="61" t="s">
        <v>93</v>
      </c>
      <c r="D35" s="62">
        <v>0</v>
      </c>
      <c r="E35" s="63">
        <v>2</v>
      </c>
      <c r="F35" s="64">
        <f t="shared" si="2"/>
        <v>-1</v>
      </c>
      <c r="H35" s="24"/>
    </row>
    <row r="36" spans="2:8" ht="12.75">
      <c r="B36" s="65"/>
      <c r="C36" s="66" t="s">
        <v>90</v>
      </c>
      <c r="D36" s="59">
        <v>19</v>
      </c>
      <c r="E36" s="59">
        <v>33</v>
      </c>
      <c r="F36" s="78">
        <f t="shared" si="2"/>
        <v>-0.42424242424242425</v>
      </c>
      <c r="H36" s="24"/>
    </row>
    <row r="37" spans="2:8" ht="12.75" customHeight="1">
      <c r="B37" s="489" t="s">
        <v>94</v>
      </c>
      <c r="C37" s="42" t="s">
        <v>95</v>
      </c>
      <c r="D37" s="43">
        <v>525</v>
      </c>
      <c r="E37" s="44">
        <v>699</v>
      </c>
      <c r="F37" s="45">
        <f t="shared" si="2"/>
        <v>-0.24892703862660945</v>
      </c>
      <c r="H37" s="24"/>
    </row>
    <row r="38" spans="2:8" ht="14.25" thickBot="1" thickTop="1">
      <c r="B38" s="489"/>
      <c r="C38" s="56" t="s">
        <v>96</v>
      </c>
      <c r="D38" s="47">
        <v>46</v>
      </c>
      <c r="E38" s="48">
        <v>56</v>
      </c>
      <c r="F38" s="49">
        <f t="shared" si="2"/>
        <v>-0.17857142857142858</v>
      </c>
      <c r="H38" s="24"/>
    </row>
    <row r="39" spans="2:8" ht="14.25" thickBot="1" thickTop="1">
      <c r="B39" s="489"/>
      <c r="C39" s="58" t="s">
        <v>90</v>
      </c>
      <c r="D39" s="67">
        <f>SUM(D37:D38)</f>
        <v>571</v>
      </c>
      <c r="E39" s="67">
        <v>755</v>
      </c>
      <c r="F39" s="53">
        <f t="shared" si="2"/>
        <v>-0.24370860927152319</v>
      </c>
      <c r="H39" s="24"/>
    </row>
    <row r="40" spans="2:3" ht="13.5" thickTop="1">
      <c r="B40" s="17"/>
      <c r="C40" s="17"/>
    </row>
    <row r="41" spans="2:3" ht="13.5" thickBot="1">
      <c r="B41" s="17"/>
      <c r="C41" s="17"/>
    </row>
    <row r="42" spans="2:8" ht="14.25" thickBot="1" thickTop="1">
      <c r="B42" s="499" t="s">
        <v>1062</v>
      </c>
      <c r="C42" s="499"/>
      <c r="D42" s="18">
        <f>ANYO_MEMORIA</f>
        <v>2015</v>
      </c>
      <c r="E42" s="18">
        <f>ANYO_MEMORIA-1</f>
        <v>2014</v>
      </c>
      <c r="F42" s="18" t="s">
        <v>62</v>
      </c>
      <c r="H42" s="19"/>
    </row>
    <row r="43" spans="2:8" ht="14.25" thickBot="1" thickTop="1">
      <c r="B43" s="507" t="s">
        <v>1063</v>
      </c>
      <c r="C43" s="508"/>
      <c r="D43" s="431">
        <v>84</v>
      </c>
      <c r="E43" s="323"/>
      <c r="F43" s="92">
        <f>IF(IF(E43="S/D",0,E43)&lt;&gt;0,(D43-E43)/E43,0)</f>
        <v>0</v>
      </c>
      <c r="H43" s="24"/>
    </row>
    <row r="44" spans="2:8" ht="14.25" thickBot="1" thickTop="1">
      <c r="B44" s="507" t="s">
        <v>94</v>
      </c>
      <c r="C44" s="508" t="s">
        <v>90</v>
      </c>
      <c r="D44" s="450">
        <v>58</v>
      </c>
      <c r="E44" s="323"/>
      <c r="F44" s="92">
        <f>IF(IF(E44="S/D",0,E44)&lt;&gt;0,(D44-E44)/E44,0)</f>
        <v>0</v>
      </c>
      <c r="H44" s="24"/>
    </row>
    <row r="45" spans="2:3" ht="13.5" thickTop="1">
      <c r="B45" s="17"/>
      <c r="C45" s="17"/>
    </row>
    <row r="46" spans="2:3" ht="13.5" thickBot="1">
      <c r="B46" s="17"/>
      <c r="C46" s="17"/>
    </row>
    <row r="47" spans="2:8" ht="14.25" thickBot="1" thickTop="1">
      <c r="B47" s="499" t="s">
        <v>97</v>
      </c>
      <c r="C47" s="499"/>
      <c r="D47" s="18">
        <f>ANYO_MEMORIA</f>
        <v>2015</v>
      </c>
      <c r="E47" s="18">
        <f>ANYO_MEMORIA-1</f>
        <v>2014</v>
      </c>
      <c r="F47" s="18" t="s">
        <v>62</v>
      </c>
      <c r="H47" s="19"/>
    </row>
    <row r="48" spans="2:8" ht="12.75">
      <c r="B48" s="498" t="s">
        <v>98</v>
      </c>
      <c r="C48" s="33" t="s">
        <v>99</v>
      </c>
      <c r="D48" s="43">
        <v>238</v>
      </c>
      <c r="E48" s="44"/>
      <c r="F48" s="45">
        <f aca="true" t="shared" si="3" ref="F48:F57">IF(IF(E48="S/D",0,E48)&lt;&gt;0,(D48-E48)/E48,0)</f>
        <v>0</v>
      </c>
      <c r="H48" s="24"/>
    </row>
    <row r="49" spans="2:8" ht="12.75">
      <c r="B49" s="498"/>
      <c r="C49" s="25" t="s">
        <v>100</v>
      </c>
      <c r="D49" s="47">
        <v>15</v>
      </c>
      <c r="E49" s="48">
        <v>5</v>
      </c>
      <c r="F49" s="49">
        <f t="shared" si="3"/>
        <v>2</v>
      </c>
      <c r="H49" s="24"/>
    </row>
    <row r="50" spans="2:8" ht="12.75">
      <c r="B50" s="498"/>
      <c r="C50" s="25" t="s">
        <v>101</v>
      </c>
      <c r="D50" s="47">
        <v>517</v>
      </c>
      <c r="E50" s="48">
        <v>558</v>
      </c>
      <c r="F50" s="49">
        <f t="shared" si="3"/>
        <v>-0.07347670250896057</v>
      </c>
      <c r="H50" s="24"/>
    </row>
    <row r="51" spans="2:8" ht="12.75">
      <c r="B51" s="498"/>
      <c r="C51" s="68" t="s">
        <v>102</v>
      </c>
      <c r="D51" s="69">
        <v>532</v>
      </c>
      <c r="E51" s="69">
        <v>563</v>
      </c>
      <c r="F51" s="49">
        <f t="shared" si="3"/>
        <v>-0.055062166962699825</v>
      </c>
      <c r="H51" s="24"/>
    </row>
    <row r="52" spans="2:8" ht="12.75">
      <c r="B52" s="498"/>
      <c r="C52" s="29" t="s">
        <v>103</v>
      </c>
      <c r="D52" s="51">
        <v>224</v>
      </c>
      <c r="E52" s="52"/>
      <c r="F52" s="53">
        <f t="shared" si="3"/>
        <v>0</v>
      </c>
      <c r="H52" s="24"/>
    </row>
    <row r="53" spans="2:8" ht="12.75">
      <c r="B53" s="498" t="s">
        <v>104</v>
      </c>
      <c r="C53" s="33" t="s">
        <v>105</v>
      </c>
      <c r="D53" s="47">
        <v>387</v>
      </c>
      <c r="E53" s="71">
        <v>439</v>
      </c>
      <c r="F53" s="72">
        <f t="shared" si="3"/>
        <v>-0.11845102505694761</v>
      </c>
      <c r="H53" s="24"/>
    </row>
    <row r="54" spans="2:8" ht="12.75">
      <c r="B54" s="498"/>
      <c r="C54" s="25" t="s">
        <v>106</v>
      </c>
      <c r="D54" s="47">
        <v>7</v>
      </c>
      <c r="E54" s="48">
        <v>12</v>
      </c>
      <c r="F54" s="49">
        <f t="shared" si="3"/>
        <v>-0.4166666666666667</v>
      </c>
      <c r="H54" s="24"/>
    </row>
    <row r="55" spans="2:8" ht="12.75">
      <c r="B55" s="498"/>
      <c r="C55" s="68" t="s">
        <v>107</v>
      </c>
      <c r="D55" s="69">
        <v>394</v>
      </c>
      <c r="E55" s="69">
        <v>451</v>
      </c>
      <c r="F55" s="49">
        <f t="shared" si="3"/>
        <v>-0.12638580931263857</v>
      </c>
      <c r="H55" s="24"/>
    </row>
    <row r="56" spans="2:8" ht="12.75">
      <c r="B56" s="498"/>
      <c r="C56" s="73" t="s">
        <v>108</v>
      </c>
      <c r="D56" s="47">
        <v>69</v>
      </c>
      <c r="E56" s="48">
        <v>86</v>
      </c>
      <c r="F56" s="49">
        <f t="shared" si="3"/>
        <v>-0.19767441860465115</v>
      </c>
      <c r="H56" s="24"/>
    </row>
    <row r="57" spans="2:8" ht="12.75">
      <c r="B57" s="498"/>
      <c r="C57" s="74" t="s">
        <v>109</v>
      </c>
      <c r="D57" s="51">
        <v>17</v>
      </c>
      <c r="E57" s="52">
        <v>23</v>
      </c>
      <c r="F57" s="53">
        <f t="shared" si="3"/>
        <v>-0.2608695652173913</v>
      </c>
      <c r="H57" s="24"/>
    </row>
    <row r="58" spans="2:3" ht="12.75">
      <c r="B58" s="17"/>
      <c r="C58" s="17"/>
    </row>
    <row r="59" spans="2:3" ht="12.75">
      <c r="B59" s="17"/>
      <c r="C59" s="17"/>
    </row>
    <row r="60" spans="2:8" ht="14.25" thickBot="1" thickTop="1">
      <c r="B60" s="499" t="s">
        <v>110</v>
      </c>
      <c r="C60" s="499"/>
      <c r="D60" s="18">
        <f>ANYO_MEMORIA</f>
        <v>2015</v>
      </c>
      <c r="E60" s="18">
        <f>ANYO_MEMORIA-1</f>
        <v>2014</v>
      </c>
      <c r="F60" s="18" t="s">
        <v>62</v>
      </c>
      <c r="H60" s="19"/>
    </row>
    <row r="61" spans="2:8" ht="13.5" thickTop="1">
      <c r="B61" s="502" t="s">
        <v>111</v>
      </c>
      <c r="C61" s="33" t="s">
        <v>112</v>
      </c>
      <c r="D61" s="43">
        <v>5</v>
      </c>
      <c r="E61" s="44">
        <v>5</v>
      </c>
      <c r="F61" s="45">
        <f aca="true" t="shared" si="4" ref="F61:F69">IF(IF(E61="S/D",0,E61)&lt;&gt;0,(D61-E61)/E61,0)</f>
        <v>0</v>
      </c>
      <c r="H61" s="24"/>
    </row>
    <row r="62" spans="2:8" ht="12.75">
      <c r="B62" s="503"/>
      <c r="C62" s="25" t="s">
        <v>113</v>
      </c>
      <c r="D62" s="47">
        <v>0</v>
      </c>
      <c r="E62" s="48">
        <v>0</v>
      </c>
      <c r="F62" s="49">
        <f t="shared" si="4"/>
        <v>0</v>
      </c>
      <c r="H62" s="24"/>
    </row>
    <row r="63" spans="2:8" ht="12.75">
      <c r="B63" s="503"/>
      <c r="C63" s="25" t="s">
        <v>64</v>
      </c>
      <c r="D63" s="47">
        <v>0</v>
      </c>
      <c r="E63" s="48">
        <v>1</v>
      </c>
      <c r="F63" s="49">
        <f t="shared" si="4"/>
        <v>-1</v>
      </c>
      <c r="H63" s="24"/>
    </row>
    <row r="64" spans="2:8" ht="12.75">
      <c r="B64" s="503"/>
      <c r="C64" s="25" t="s">
        <v>103</v>
      </c>
      <c r="D64" s="47">
        <v>1</v>
      </c>
      <c r="E64" s="48">
        <v>2</v>
      </c>
      <c r="F64" s="49">
        <f t="shared" si="4"/>
        <v>-0.5</v>
      </c>
      <c r="H64" s="24"/>
    </row>
    <row r="65" spans="2:8" ht="12.75">
      <c r="B65" s="503"/>
      <c r="C65" s="29" t="s">
        <v>114</v>
      </c>
      <c r="D65" s="76">
        <v>4</v>
      </c>
      <c r="E65" s="77">
        <v>4</v>
      </c>
      <c r="F65" s="78">
        <f t="shared" si="4"/>
        <v>0</v>
      </c>
      <c r="H65" s="24"/>
    </row>
    <row r="66" spans="2:8" ht="13.5" thickBot="1">
      <c r="B66" s="504"/>
      <c r="C66" s="34" t="s">
        <v>117</v>
      </c>
      <c r="D66" s="51">
        <v>0</v>
      </c>
      <c r="E66" s="451">
        <v>0</v>
      </c>
      <c r="F66" s="53">
        <f>IF(IF(E66="S/D",0,E66)&lt;&gt;0,(D66-E66)/E66,0)</f>
        <v>0</v>
      </c>
      <c r="H66" s="24"/>
    </row>
    <row r="67" spans="2:8" ht="13.5" thickTop="1">
      <c r="B67" s="502" t="s">
        <v>115</v>
      </c>
      <c r="C67" s="20" t="s">
        <v>116</v>
      </c>
      <c r="D67" s="70">
        <v>4</v>
      </c>
      <c r="E67" s="71">
        <v>3</v>
      </c>
      <c r="F67" s="72">
        <f t="shared" si="4"/>
        <v>0.3333333333333333</v>
      </c>
      <c r="H67" s="24"/>
    </row>
    <row r="68" spans="2:8" ht="12.75">
      <c r="B68" s="505"/>
      <c r="C68" s="25" t="s">
        <v>108</v>
      </c>
      <c r="D68" s="47">
        <v>0</v>
      </c>
      <c r="E68" s="48">
        <v>1</v>
      </c>
      <c r="F68" s="49">
        <f t="shared" si="4"/>
        <v>-1</v>
      </c>
      <c r="H68" s="24"/>
    </row>
    <row r="69" spans="2:8" ht="13.5" thickBot="1">
      <c r="B69" s="506"/>
      <c r="C69" s="34" t="s">
        <v>118</v>
      </c>
      <c r="D69" s="51">
        <v>1</v>
      </c>
      <c r="E69" s="52">
        <v>0</v>
      </c>
      <c r="F69" s="53">
        <f t="shared" si="4"/>
        <v>0</v>
      </c>
      <c r="H69" s="24"/>
    </row>
    <row r="70" spans="2:3" ht="13.5" thickTop="1">
      <c r="B70" s="17"/>
      <c r="C70" s="17"/>
    </row>
    <row r="71" spans="2:3" ht="12.75">
      <c r="B71" s="17"/>
      <c r="C71" s="17"/>
    </row>
    <row r="72" spans="2:8" ht="12.75">
      <c r="B72" s="499" t="s">
        <v>119</v>
      </c>
      <c r="C72" s="499"/>
      <c r="D72" s="18">
        <f>ANYO_MEMORIA</f>
        <v>2015</v>
      </c>
      <c r="E72" s="18">
        <f>ANYO_MEMORIA-1</f>
        <v>2014</v>
      </c>
      <c r="F72" s="18" t="s">
        <v>62</v>
      </c>
      <c r="H72" s="19"/>
    </row>
    <row r="73" spans="2:8" ht="12.75">
      <c r="B73" s="509" t="s">
        <v>120</v>
      </c>
      <c r="C73" s="509"/>
      <c r="D73" s="43">
        <v>1</v>
      </c>
      <c r="E73" s="44">
        <v>0</v>
      </c>
      <c r="F73" s="45">
        <f>IF(IF(E73="S/D",0,E73)&lt;&gt;0,(D73-E73)/E73,0)</f>
        <v>0</v>
      </c>
      <c r="H73" s="24"/>
    </row>
    <row r="74" spans="2:8" ht="12.75">
      <c r="B74" s="487" t="s">
        <v>108</v>
      </c>
      <c r="C74" s="487"/>
      <c r="D74" s="47">
        <v>0</v>
      </c>
      <c r="E74" s="48">
        <v>0</v>
      </c>
      <c r="F74" s="49">
        <f>IF(IF(E74="S/D",0,E74)&lt;&gt;0,(D74-E74)/E74,0)</f>
        <v>0</v>
      </c>
      <c r="H74" s="24"/>
    </row>
    <row r="75" spans="2:8" ht="12.75">
      <c r="B75" s="488" t="s">
        <v>116</v>
      </c>
      <c r="C75" s="488"/>
      <c r="D75" s="47">
        <v>0</v>
      </c>
      <c r="E75" s="48">
        <v>1</v>
      </c>
      <c r="F75" s="49">
        <f>IF(IF(E75="S/D",0,E75)&lt;&gt;0,(D75-E75)/E75,0)</f>
        <v>-1</v>
      </c>
      <c r="H75" s="24"/>
    </row>
    <row r="76" spans="2:8" ht="12.75">
      <c r="B76" s="488" t="s">
        <v>121</v>
      </c>
      <c r="C76" s="488"/>
      <c r="D76" s="47">
        <v>1</v>
      </c>
      <c r="E76" s="48">
        <v>0</v>
      </c>
      <c r="F76" s="49">
        <f>IF(IF(E76="S/D",0,E76)&lt;&gt;0,(D76-E76)/E76,0)</f>
        <v>0</v>
      </c>
      <c r="H76" s="24"/>
    </row>
    <row r="77" spans="2:8" ht="13.5" thickBot="1">
      <c r="B77" s="548" t="s">
        <v>122</v>
      </c>
      <c r="C77" s="548"/>
      <c r="D77" s="51">
        <v>0</v>
      </c>
      <c r="E77" s="52">
        <v>0</v>
      </c>
      <c r="F77" s="53">
        <f>IF(IF(E77="S/D",0,E77)&lt;&gt;0,(D77-E77)/E77,0)</f>
        <v>0</v>
      </c>
      <c r="H77" s="24"/>
    </row>
    <row r="78" spans="2:3" ht="13.5" thickTop="1">
      <c r="B78" s="17"/>
      <c r="C78" s="17"/>
    </row>
    <row r="79" spans="2:3" ht="13.5" thickBot="1">
      <c r="B79" s="17"/>
      <c r="C79" s="17"/>
    </row>
    <row r="80" spans="2:8" ht="14.25" thickBot="1" thickTop="1">
      <c r="B80" s="499" t="s">
        <v>123</v>
      </c>
      <c r="C80" s="499"/>
      <c r="D80" s="18">
        <f>ANYO_MEMORIA</f>
        <v>2015</v>
      </c>
      <c r="E80" s="18">
        <f>ANYO_MEMORIA-1</f>
        <v>2014</v>
      </c>
      <c r="F80" s="18" t="s">
        <v>62</v>
      </c>
      <c r="H80" s="19"/>
    </row>
    <row r="81" spans="2:8" ht="13.5" thickTop="1">
      <c r="B81" s="542" t="s">
        <v>1103</v>
      </c>
      <c r="C81" s="33" t="s">
        <v>124</v>
      </c>
      <c r="D81" s="75">
        <v>571</v>
      </c>
      <c r="E81" s="44">
        <v>755</v>
      </c>
      <c r="F81" s="45">
        <f aca="true" t="shared" si="5" ref="F81:F90">IF(IF(E81="S/D",0,E81)&lt;&gt;0,(D81-E81)/E81,0)</f>
        <v>-0.24370860927152319</v>
      </c>
      <c r="H81" s="19"/>
    </row>
    <row r="82" spans="2:8" ht="13.5" thickBot="1">
      <c r="B82" s="543"/>
      <c r="C82" s="34" t="s">
        <v>125</v>
      </c>
      <c r="D82" s="51">
        <v>93</v>
      </c>
      <c r="E82" s="52">
        <v>101</v>
      </c>
      <c r="F82" s="78">
        <f t="shared" si="5"/>
        <v>-0.07920792079207921</v>
      </c>
      <c r="H82" s="19"/>
    </row>
    <row r="83" spans="2:8" ht="13.5" thickTop="1">
      <c r="B83" s="542" t="s">
        <v>1104</v>
      </c>
      <c r="C83" s="33" t="s">
        <v>124</v>
      </c>
      <c r="D83" s="43">
        <v>58</v>
      </c>
      <c r="E83" s="44"/>
      <c r="F83" s="45">
        <f t="shared" si="5"/>
        <v>0</v>
      </c>
      <c r="H83" s="19"/>
    </row>
    <row r="84" spans="2:8" ht="13.5" thickBot="1">
      <c r="B84" s="543" t="s">
        <v>1089</v>
      </c>
      <c r="C84" s="34" t="s">
        <v>125</v>
      </c>
      <c r="D84" s="51">
        <v>0</v>
      </c>
      <c r="E84" s="52"/>
      <c r="F84" s="78">
        <f t="shared" si="5"/>
        <v>0</v>
      </c>
      <c r="H84" s="19"/>
    </row>
    <row r="85" spans="2:8" ht="12.75" customHeight="1" thickTop="1">
      <c r="B85" s="542" t="s">
        <v>1105</v>
      </c>
      <c r="C85" s="33" t="s">
        <v>124</v>
      </c>
      <c r="D85" s="230">
        <v>499</v>
      </c>
      <c r="E85" s="75">
        <v>364</v>
      </c>
      <c r="F85" s="45">
        <f t="shared" si="5"/>
        <v>0.3708791208791209</v>
      </c>
      <c r="H85" s="24"/>
    </row>
    <row r="86" spans="2:8" ht="13.5" thickBot="1">
      <c r="B86" s="543" t="s">
        <v>126</v>
      </c>
      <c r="C86" s="34" t="s">
        <v>125</v>
      </c>
      <c r="D86" s="76">
        <v>270</v>
      </c>
      <c r="E86" s="77">
        <v>139</v>
      </c>
      <c r="F86" s="78">
        <f t="shared" si="5"/>
        <v>0.9424460431654677</v>
      </c>
      <c r="H86" s="24"/>
    </row>
    <row r="87" spans="2:8" ht="13.5" thickTop="1">
      <c r="B87" s="550" t="s">
        <v>1110</v>
      </c>
      <c r="C87" s="33" t="s">
        <v>124</v>
      </c>
      <c r="D87" s="43">
        <v>4</v>
      </c>
      <c r="E87" s="44">
        <v>7</v>
      </c>
      <c r="F87" s="45">
        <f t="shared" si="5"/>
        <v>-0.42857142857142855</v>
      </c>
      <c r="H87" s="24"/>
    </row>
    <row r="88" spans="2:8" ht="13.5" thickBot="1">
      <c r="B88" s="551"/>
      <c r="C88" s="34" t="s">
        <v>125</v>
      </c>
      <c r="D88" s="51">
        <v>1</v>
      </c>
      <c r="E88" s="52">
        <v>2</v>
      </c>
      <c r="F88" s="53">
        <f t="shared" si="5"/>
        <v>-0.5</v>
      </c>
      <c r="H88" s="24"/>
    </row>
    <row r="89" spans="2:8" ht="14.25" thickBot="1" thickTop="1">
      <c r="B89" s="549" t="s">
        <v>127</v>
      </c>
      <c r="C89" s="20" t="s">
        <v>124</v>
      </c>
      <c r="D89" s="21">
        <v>0</v>
      </c>
      <c r="E89" s="22">
        <v>0</v>
      </c>
      <c r="F89" s="23">
        <f t="shared" si="5"/>
        <v>0</v>
      </c>
      <c r="H89" s="24"/>
    </row>
    <row r="90" spans="2:8" ht="14.25" thickBot="1" thickTop="1">
      <c r="B90" s="549"/>
      <c r="C90" s="34" t="s">
        <v>125</v>
      </c>
      <c r="D90" s="51">
        <v>0</v>
      </c>
      <c r="E90" s="52">
        <v>0</v>
      </c>
      <c r="F90" s="53">
        <f t="shared" si="5"/>
        <v>0</v>
      </c>
      <c r="H90" s="24"/>
    </row>
    <row r="91" ht="13.5" thickTop="1"/>
    <row r="92" ht="13.5" thickBot="1"/>
    <row r="93" spans="2:8" ht="13.5" customHeight="1" thickBot="1" thickTop="1">
      <c r="B93" s="485" t="s">
        <v>128</v>
      </c>
      <c r="C93" s="486"/>
      <c r="D93" s="18">
        <f>ANYO_MEMORIA</f>
        <v>2015</v>
      </c>
      <c r="E93" s="18">
        <f>ANYO_MEMORIA-1</f>
        <v>2014</v>
      </c>
      <c r="F93" s="18" t="s">
        <v>62</v>
      </c>
      <c r="H93" s="19"/>
    </row>
    <row r="94" spans="2:8" ht="14.25" thickBot="1" thickTop="1">
      <c r="B94" s="494" t="s">
        <v>129</v>
      </c>
      <c r="C94" s="495"/>
      <c r="D94" s="79">
        <v>245</v>
      </c>
      <c r="E94" s="429">
        <v>367</v>
      </c>
      <c r="F94" s="80">
        <f>IF(IF(E94="S/D",0,E94)&lt;&gt;0,(D94-E94)/E94,0)</f>
        <v>-0.33242506811989103</v>
      </c>
      <c r="H94" s="24"/>
    </row>
    <row r="95" spans="2:8" ht="12.75" customHeight="1" thickBot="1" thickTop="1">
      <c r="B95" s="494" t="s">
        <v>130</v>
      </c>
      <c r="C95" s="495"/>
      <c r="D95" s="79">
        <v>280</v>
      </c>
      <c r="E95" s="429">
        <v>388</v>
      </c>
      <c r="F95" s="80">
        <f>IF(IF(E95="S/D",0,E95)&lt;&gt;0,(D95-E95)/E95,0)</f>
        <v>-0.27835051546391754</v>
      </c>
      <c r="H95" s="24"/>
    </row>
    <row r="96" spans="2:14" ht="12.75" customHeight="1" thickBot="1" thickTop="1">
      <c r="B96" s="500" t="s">
        <v>131</v>
      </c>
      <c r="C96" s="501"/>
      <c r="D96" s="81">
        <v>3</v>
      </c>
      <c r="E96" s="428">
        <v>2</v>
      </c>
      <c r="F96" s="82">
        <f>IF(IF(E96="S/D",0,E96)&lt;&gt;0,(D96-E96)/E96,0)</f>
        <v>0.5</v>
      </c>
      <c r="G96" s="83"/>
      <c r="H96" s="84"/>
      <c r="I96" s="85"/>
      <c r="J96" s="85"/>
      <c r="K96" s="85"/>
      <c r="L96" s="85"/>
      <c r="M96" s="85"/>
      <c r="N96" s="85"/>
    </row>
    <row r="97" spans="2:14" ht="12.75" customHeight="1" thickTop="1">
      <c r="B97" s="86"/>
      <c r="C97" s="86"/>
      <c r="D97" s="87"/>
      <c r="E97" s="87"/>
      <c r="F97" s="87"/>
      <c r="G97" s="83"/>
      <c r="H97" s="85"/>
      <c r="I97" s="85"/>
      <c r="J97" s="85"/>
      <c r="K97" s="85"/>
      <c r="L97" s="85"/>
      <c r="M97" s="85"/>
      <c r="N97" s="85"/>
    </row>
    <row r="98" ht="12.75" customHeight="1" thickBot="1"/>
    <row r="99" spans="2:8" ht="12.75" customHeight="1" thickBot="1" thickTop="1">
      <c r="B99" s="490" t="s">
        <v>132</v>
      </c>
      <c r="C99" s="491"/>
      <c r="D99" s="18">
        <f>ANYO_MEMORIA</f>
        <v>2015</v>
      </c>
      <c r="E99" s="18">
        <f>ANYO_MEMORIA-1</f>
        <v>2014</v>
      </c>
      <c r="F99" s="18" t="s">
        <v>62</v>
      </c>
      <c r="H99" s="19"/>
    </row>
    <row r="100" spans="2:8" ht="12.75" customHeight="1" thickBot="1" thickTop="1">
      <c r="B100" s="492"/>
      <c r="C100" s="493"/>
      <c r="D100" s="90">
        <v>225</v>
      </c>
      <c r="E100" s="428">
        <v>239</v>
      </c>
      <c r="F100" s="53">
        <f>IF(IF(E100="S/D",0,E100)&lt;&gt;0,(D100-E100)/E100,0)</f>
        <v>-0.058577405857740586</v>
      </c>
      <c r="H100" s="24"/>
    </row>
    <row r="101" spans="2:8" ht="14.25" thickBot="1" thickTop="1">
      <c r="B101" s="500" t="s">
        <v>131</v>
      </c>
      <c r="C101" s="501"/>
      <c r="D101" s="81">
        <v>0</v>
      </c>
      <c r="E101" s="426">
        <v>0</v>
      </c>
      <c r="F101" s="427">
        <f>IF(IF(E101="S/D",0,E101)&lt;&gt;0,(D101-E101)/E101,0)</f>
        <v>0</v>
      </c>
      <c r="H101" s="24"/>
    </row>
    <row r="102" spans="2:3" ht="13.5" thickTop="1">
      <c r="B102" s="17"/>
      <c r="C102" s="17"/>
    </row>
    <row r="103" spans="2:3" ht="13.5" thickBot="1">
      <c r="B103" s="17"/>
      <c r="C103" s="17"/>
    </row>
    <row r="104" spans="2:8" ht="14.25" thickBot="1" thickTop="1">
      <c r="B104" s="485" t="s">
        <v>1090</v>
      </c>
      <c r="C104" s="486"/>
      <c r="D104" s="18">
        <f>ANYO_MEMORIA</f>
        <v>2015</v>
      </c>
      <c r="E104" s="18">
        <f>ANYO_MEMORIA-1</f>
        <v>2014</v>
      </c>
      <c r="F104" s="18" t="s">
        <v>62</v>
      </c>
      <c r="H104" s="19"/>
    </row>
    <row r="105" spans="2:8" ht="14.25" thickBot="1" thickTop="1">
      <c r="B105" s="507" t="s">
        <v>129</v>
      </c>
      <c r="C105" s="508"/>
      <c r="D105" s="79">
        <v>37</v>
      </c>
      <c r="E105" s="452"/>
      <c r="F105" s="82">
        <f>IF(IF(E105="S/D",0,E105)&lt;&gt;0,(D105-E105)/E105,0)</f>
        <v>0</v>
      </c>
      <c r="H105" s="24"/>
    </row>
    <row r="106" spans="2:8" ht="14.25" thickBot="1" thickTop="1">
      <c r="B106" s="507" t="s">
        <v>130</v>
      </c>
      <c r="C106" s="508"/>
      <c r="D106" s="79">
        <v>21</v>
      </c>
      <c r="E106" s="452"/>
      <c r="F106" s="82">
        <f>IF(IF(E106="S/D",0,E106)&lt;&gt;0,(D106-E106)/E106,0)</f>
        <v>0</v>
      </c>
      <c r="H106" s="24"/>
    </row>
    <row r="107" spans="2:8" ht="14.25" thickBot="1" thickTop="1">
      <c r="B107" s="500" t="s">
        <v>131</v>
      </c>
      <c r="C107" s="501"/>
      <c r="D107" s="81">
        <v>0</v>
      </c>
      <c r="E107" s="453"/>
      <c r="F107" s="82">
        <f>IF(IF(E107="S/D",0,E107)&lt;&gt;0,(D107-E107)/E107,0)</f>
        <v>0</v>
      </c>
      <c r="H107" s="24"/>
    </row>
    <row r="108" spans="2:3" ht="13.5" thickTop="1">
      <c r="B108" s="17"/>
      <c r="C108" s="17"/>
    </row>
    <row r="109" spans="2:3" ht="14.25" customHeight="1" thickBot="1">
      <c r="B109" s="17"/>
      <c r="C109" s="17"/>
    </row>
    <row r="110" spans="2:8" ht="14.25" customHeight="1" thickBot="1" thickTop="1">
      <c r="B110" s="510" t="s">
        <v>133</v>
      </c>
      <c r="C110" s="511"/>
      <c r="D110" s="18">
        <f>ANYO_MEMORIA</f>
        <v>2015</v>
      </c>
      <c r="E110" s="18">
        <f>ANYO_MEMORIA-1</f>
        <v>2014</v>
      </c>
      <c r="F110" s="18" t="s">
        <v>62</v>
      </c>
      <c r="H110" s="19"/>
    </row>
    <row r="111" spans="2:8" ht="14.25" thickBot="1" thickTop="1">
      <c r="B111" s="498" t="s">
        <v>129</v>
      </c>
      <c r="C111" s="33" t="s">
        <v>134</v>
      </c>
      <c r="D111" s="43">
        <v>326</v>
      </c>
      <c r="E111" s="44">
        <v>211</v>
      </c>
      <c r="F111" s="45">
        <f aca="true" t="shared" si="6" ref="F111:F118">IF(IF(E111="S/D",0,E111)&lt;&gt;0,(D111-E111)/E111,0)</f>
        <v>0.5450236966824644</v>
      </c>
      <c r="H111" s="24"/>
    </row>
    <row r="112" spans="2:8" ht="14.25" thickBot="1" thickTop="1">
      <c r="B112" s="498"/>
      <c r="C112" s="25" t="s">
        <v>135</v>
      </c>
      <c r="D112" s="47">
        <v>63</v>
      </c>
      <c r="E112" s="48">
        <v>61</v>
      </c>
      <c r="F112" s="49">
        <f t="shared" si="6"/>
        <v>0.03278688524590164</v>
      </c>
      <c r="H112" s="24"/>
    </row>
    <row r="113" spans="2:8" ht="14.25" thickBot="1" thickTop="1">
      <c r="B113" s="498"/>
      <c r="C113" s="29" t="s">
        <v>136</v>
      </c>
      <c r="D113" s="47">
        <v>20</v>
      </c>
      <c r="E113" s="48">
        <v>17</v>
      </c>
      <c r="F113" s="49">
        <f t="shared" si="6"/>
        <v>0.17647058823529413</v>
      </c>
      <c r="H113" s="24"/>
    </row>
    <row r="114" spans="2:10" ht="14.25" thickBot="1" thickTop="1">
      <c r="B114" s="498"/>
      <c r="C114" s="66" t="s">
        <v>90</v>
      </c>
      <c r="D114" s="67">
        <v>409</v>
      </c>
      <c r="E114" s="67">
        <v>289</v>
      </c>
      <c r="F114" s="53">
        <f t="shared" si="6"/>
        <v>0.41522491349480967</v>
      </c>
      <c r="H114" s="24"/>
      <c r="J114" s="57"/>
    </row>
    <row r="115" spans="2:8" ht="14.25" thickBot="1" thickTop="1">
      <c r="B115" s="498" t="s">
        <v>130</v>
      </c>
      <c r="C115" s="20" t="s">
        <v>137</v>
      </c>
      <c r="D115" s="70">
        <v>50</v>
      </c>
      <c r="E115" s="71">
        <v>26</v>
      </c>
      <c r="F115" s="72">
        <f t="shared" si="6"/>
        <v>0.9230769230769231</v>
      </c>
      <c r="H115" s="24"/>
    </row>
    <row r="116" spans="2:8" ht="14.25" thickBot="1" thickTop="1">
      <c r="B116" s="498"/>
      <c r="C116" s="29" t="s">
        <v>136</v>
      </c>
      <c r="D116" s="47">
        <v>34</v>
      </c>
      <c r="E116" s="48">
        <v>39</v>
      </c>
      <c r="F116" s="49">
        <f t="shared" si="6"/>
        <v>-0.1282051282051282</v>
      </c>
      <c r="H116" s="24"/>
    </row>
    <row r="117" spans="2:8" ht="14.25" thickBot="1" thickTop="1">
      <c r="B117" s="498"/>
      <c r="C117" s="66" t="s">
        <v>90</v>
      </c>
      <c r="D117" s="59">
        <v>84</v>
      </c>
      <c r="E117" s="59">
        <v>65</v>
      </c>
      <c r="F117" s="78">
        <f t="shared" si="6"/>
        <v>0.2923076923076923</v>
      </c>
      <c r="H117" s="24"/>
    </row>
    <row r="118" spans="2:8" ht="14.25" thickBot="1" thickTop="1">
      <c r="B118" s="500" t="s">
        <v>131</v>
      </c>
      <c r="C118" s="501"/>
      <c r="D118" s="90">
        <v>0</v>
      </c>
      <c r="E118" s="91">
        <v>4</v>
      </c>
      <c r="F118" s="92">
        <f t="shared" si="6"/>
        <v>-1</v>
      </c>
      <c r="H118" s="24"/>
    </row>
    <row r="119" spans="2:3" ht="13.5" thickTop="1">
      <c r="B119" s="17"/>
      <c r="C119" s="17"/>
    </row>
    <row r="120" spans="2:3" ht="13.5" thickBot="1">
      <c r="B120" s="17"/>
      <c r="C120" s="17"/>
    </row>
    <row r="121" spans="2:8" ht="14.25" thickBot="1" thickTop="1">
      <c r="B121" s="485" t="s">
        <v>138</v>
      </c>
      <c r="C121" s="486"/>
      <c r="D121" s="18">
        <f>ANYO_MEMORIA</f>
        <v>2015</v>
      </c>
      <c r="E121" s="18">
        <f>ANYO_MEMORIA-1</f>
        <v>2014</v>
      </c>
      <c r="F121" s="18" t="s">
        <v>62</v>
      </c>
      <c r="H121" s="19"/>
    </row>
    <row r="122" spans="2:8" ht="14.25" thickBot="1" thickTop="1">
      <c r="B122" s="498" t="s">
        <v>129</v>
      </c>
      <c r="C122" s="25" t="s">
        <v>134</v>
      </c>
      <c r="D122" s="43">
        <v>10</v>
      </c>
      <c r="E122" s="44">
        <v>11</v>
      </c>
      <c r="F122" s="45">
        <f aca="true" t="shared" si="7" ref="F122:F129">IF(IF(E122="S/D",0,E122)&lt;&gt;0,(D122-E122)/E122,0)</f>
        <v>-0.09090909090909091</v>
      </c>
      <c r="H122" s="24"/>
    </row>
    <row r="123" spans="2:8" ht="14.25" thickBot="1" thickTop="1">
      <c r="B123" s="498"/>
      <c r="C123" s="25" t="s">
        <v>135</v>
      </c>
      <c r="D123" s="47">
        <v>2</v>
      </c>
      <c r="E123" s="48">
        <v>1</v>
      </c>
      <c r="F123" s="49">
        <f t="shared" si="7"/>
        <v>1</v>
      </c>
      <c r="H123" s="24"/>
    </row>
    <row r="124" spans="2:8" ht="14.25" thickBot="1" thickTop="1">
      <c r="B124" s="498"/>
      <c r="C124" s="29" t="s">
        <v>136</v>
      </c>
      <c r="D124" s="47">
        <v>3</v>
      </c>
      <c r="E124" s="48">
        <v>0</v>
      </c>
      <c r="F124" s="49">
        <f t="shared" si="7"/>
        <v>0</v>
      </c>
      <c r="H124" s="24"/>
    </row>
    <row r="125" spans="2:8" ht="14.25" thickBot="1" thickTop="1">
      <c r="B125" s="498"/>
      <c r="C125" s="66" t="s">
        <v>90</v>
      </c>
      <c r="D125" s="59">
        <v>15</v>
      </c>
      <c r="E125" s="59">
        <v>12</v>
      </c>
      <c r="F125" s="78">
        <f t="shared" si="7"/>
        <v>0.25</v>
      </c>
      <c r="G125" s="9"/>
      <c r="H125" s="24"/>
    </row>
    <row r="126" spans="2:8" ht="14.25" thickBot="1" thickTop="1">
      <c r="B126" s="498" t="s">
        <v>130</v>
      </c>
      <c r="C126" s="20" t="s">
        <v>137</v>
      </c>
      <c r="D126" s="21">
        <v>0</v>
      </c>
      <c r="E126" s="22">
        <v>0</v>
      </c>
      <c r="F126" s="23">
        <f t="shared" si="7"/>
        <v>0</v>
      </c>
      <c r="G126" s="9"/>
      <c r="H126" s="24"/>
    </row>
    <row r="127" spans="2:8" ht="14.25" thickBot="1" thickTop="1">
      <c r="B127" s="498"/>
      <c r="C127" s="29" t="s">
        <v>136</v>
      </c>
      <c r="D127" s="47">
        <v>0</v>
      </c>
      <c r="E127" s="48">
        <v>0</v>
      </c>
      <c r="F127" s="49">
        <f t="shared" si="7"/>
        <v>0</v>
      </c>
      <c r="H127" s="24"/>
    </row>
    <row r="128" spans="2:8" ht="14.25" thickBot="1" thickTop="1">
      <c r="B128" s="498"/>
      <c r="C128" s="66" t="s">
        <v>90</v>
      </c>
      <c r="D128" s="59">
        <v>0</v>
      </c>
      <c r="E128" s="59">
        <v>0</v>
      </c>
      <c r="F128" s="78">
        <f t="shared" si="7"/>
        <v>0</v>
      </c>
      <c r="H128" s="24"/>
    </row>
    <row r="129" spans="2:8" ht="14.25" thickBot="1" thickTop="1">
      <c r="B129" s="500" t="s">
        <v>131</v>
      </c>
      <c r="C129" s="501"/>
      <c r="D129" s="90">
        <v>0</v>
      </c>
      <c r="E129" s="91">
        <v>0</v>
      </c>
      <c r="F129" s="92">
        <f t="shared" si="7"/>
        <v>0</v>
      </c>
      <c r="H129" s="24"/>
    </row>
    <row r="130" spans="2:3" ht="13.5" thickTop="1">
      <c r="B130" s="17"/>
      <c r="C130" s="17"/>
    </row>
    <row r="131" spans="2:3" ht="13.5" thickBot="1">
      <c r="B131" s="17"/>
      <c r="C131" s="17"/>
    </row>
    <row r="132" spans="2:8" ht="14.25" thickBot="1" thickTop="1">
      <c r="B132" s="485" t="s">
        <v>139</v>
      </c>
      <c r="C132" s="486"/>
      <c r="D132" s="18">
        <f>ANYO_MEMORIA</f>
        <v>2015</v>
      </c>
      <c r="E132" s="18">
        <f>ANYO_MEMORIA-1</f>
        <v>2014</v>
      </c>
      <c r="F132" s="18" t="s">
        <v>62</v>
      </c>
      <c r="H132" s="19"/>
    </row>
    <row r="133" spans="2:8" ht="14.25" thickBot="1" thickTop="1">
      <c r="B133" s="512" t="s">
        <v>140</v>
      </c>
      <c r="C133" s="55" t="s">
        <v>141</v>
      </c>
      <c r="D133" s="21"/>
      <c r="E133" s="22"/>
      <c r="F133" s="23">
        <f aca="true" t="shared" si="8" ref="F133:F138">IF(IF(E133="S/D",0,E133)&lt;&gt;0,(D133-E133)/E133,0)</f>
        <v>0</v>
      </c>
      <c r="H133" s="24"/>
    </row>
    <row r="134" spans="2:8" ht="14.25" thickBot="1" thickTop="1">
      <c r="B134" s="512"/>
      <c r="C134" s="42" t="s">
        <v>142</v>
      </c>
      <c r="D134" s="51"/>
      <c r="E134" s="52"/>
      <c r="F134" s="53">
        <f t="shared" si="8"/>
        <v>0</v>
      </c>
      <c r="H134" s="24"/>
    </row>
    <row r="135" spans="2:8" ht="14.25" thickBot="1" thickTop="1">
      <c r="B135" s="512" t="s">
        <v>143</v>
      </c>
      <c r="C135" s="93" t="s">
        <v>141</v>
      </c>
      <c r="D135" s="70">
        <v>37</v>
      </c>
      <c r="E135" s="71">
        <v>39</v>
      </c>
      <c r="F135" s="72">
        <f t="shared" si="8"/>
        <v>-0.05128205128205128</v>
      </c>
      <c r="H135" s="24"/>
    </row>
    <row r="136" spans="2:8" ht="14.25" thickBot="1" thickTop="1">
      <c r="B136" s="512"/>
      <c r="C136" s="94" t="s">
        <v>142</v>
      </c>
      <c r="D136" s="76">
        <v>81</v>
      </c>
      <c r="E136" s="77">
        <v>118</v>
      </c>
      <c r="F136" s="78">
        <f t="shared" si="8"/>
        <v>-0.3135593220338983</v>
      </c>
      <c r="H136" s="24"/>
    </row>
    <row r="137" spans="2:8" ht="14.25" thickBot="1" thickTop="1">
      <c r="B137" s="512" t="s">
        <v>144</v>
      </c>
      <c r="C137" s="93" t="s">
        <v>141</v>
      </c>
      <c r="D137" s="43">
        <v>1217</v>
      </c>
      <c r="E137" s="44">
        <v>1108</v>
      </c>
      <c r="F137" s="45">
        <f t="shared" si="8"/>
        <v>0.0983754512635379</v>
      </c>
      <c r="H137" s="24"/>
    </row>
    <row r="138" spans="2:8" ht="14.25" thickBot="1" thickTop="1">
      <c r="B138" s="512"/>
      <c r="C138" s="95" t="s">
        <v>142</v>
      </c>
      <c r="D138" s="51">
        <v>2109</v>
      </c>
      <c r="E138" s="52">
        <v>2157</v>
      </c>
      <c r="F138" s="53">
        <f t="shared" si="8"/>
        <v>-0.022253129346314324</v>
      </c>
      <c r="H138" s="24"/>
    </row>
    <row r="139" spans="2:3" ht="13.5" thickTop="1">
      <c r="B139" s="17"/>
      <c r="C139" s="17"/>
    </row>
    <row r="140" spans="2:3" ht="13.5" thickBot="1">
      <c r="B140" s="17"/>
      <c r="C140" s="17"/>
    </row>
    <row r="141" spans="2:8" ht="14.25" thickBot="1" thickTop="1">
      <c r="B141" s="485" t="s">
        <v>145</v>
      </c>
      <c r="C141" s="486"/>
      <c r="D141" s="18">
        <f>ANYO_MEMORIA</f>
        <v>2015</v>
      </c>
      <c r="E141" s="18">
        <f>ANYO_MEMORIA-1</f>
        <v>2014</v>
      </c>
      <c r="F141" s="18" t="s">
        <v>62</v>
      </c>
      <c r="H141" s="19"/>
    </row>
    <row r="142" spans="2:8" ht="14.25" thickBot="1" thickTop="1">
      <c r="B142" s="513" t="s">
        <v>146</v>
      </c>
      <c r="C142" s="436" t="s">
        <v>147</v>
      </c>
      <c r="D142" s="96">
        <v>5</v>
      </c>
      <c r="E142" s="97">
        <v>7</v>
      </c>
      <c r="F142" s="98">
        <f aca="true" t="shared" si="9" ref="F142:F148">IF(IF(E142="S/D",0,E142)&lt;&gt;0,(D142-E142)/E142,0)</f>
        <v>-0.2857142857142857</v>
      </c>
      <c r="H142" s="24"/>
    </row>
    <row r="143" spans="2:8" ht="14.25" thickBot="1" thickTop="1">
      <c r="B143" s="513"/>
      <c r="C143" s="437" t="s">
        <v>148</v>
      </c>
      <c r="D143" s="51">
        <v>0</v>
      </c>
      <c r="E143" s="52">
        <v>0</v>
      </c>
      <c r="F143" s="53">
        <f t="shared" si="9"/>
        <v>0</v>
      </c>
      <c r="H143" s="24"/>
    </row>
    <row r="144" spans="2:8" ht="14.25" thickBot="1" thickTop="1">
      <c r="B144" s="513" t="s">
        <v>149</v>
      </c>
      <c r="C144" s="436" t="s">
        <v>147</v>
      </c>
      <c r="D144" s="99">
        <v>0</v>
      </c>
      <c r="E144" s="100">
        <v>0</v>
      </c>
      <c r="F144" s="101">
        <f t="shared" si="9"/>
        <v>0</v>
      </c>
      <c r="H144" s="24"/>
    </row>
    <row r="145" spans="2:8" ht="14.25" thickBot="1" thickTop="1">
      <c r="B145" s="513"/>
      <c r="C145" s="437" t="s">
        <v>148</v>
      </c>
      <c r="D145" s="102">
        <v>0</v>
      </c>
      <c r="E145" s="103">
        <v>0</v>
      </c>
      <c r="F145" s="104">
        <f t="shared" si="9"/>
        <v>0</v>
      </c>
      <c r="H145" s="24"/>
    </row>
    <row r="146" spans="2:8" ht="14.25" thickBot="1" thickTop="1">
      <c r="B146" s="513" t="s">
        <v>150</v>
      </c>
      <c r="C146" s="436" t="s">
        <v>147</v>
      </c>
      <c r="D146" s="99">
        <v>0</v>
      </c>
      <c r="E146" s="100">
        <v>0</v>
      </c>
      <c r="F146" s="101">
        <f t="shared" si="9"/>
        <v>0</v>
      </c>
      <c r="H146" s="24"/>
    </row>
    <row r="147" spans="2:8" ht="14.25" thickBot="1" thickTop="1">
      <c r="B147" s="513"/>
      <c r="C147" s="437" t="s">
        <v>151</v>
      </c>
      <c r="D147" s="102">
        <v>0</v>
      </c>
      <c r="E147" s="103">
        <v>0</v>
      </c>
      <c r="F147" s="104">
        <f t="shared" si="9"/>
        <v>0</v>
      </c>
      <c r="H147" s="24"/>
    </row>
    <row r="148" spans="2:8" ht="14.25" thickBot="1" thickTop="1">
      <c r="B148" s="514" t="s">
        <v>152</v>
      </c>
      <c r="C148" s="515"/>
      <c r="D148" s="105">
        <v>5</v>
      </c>
      <c r="E148" s="105">
        <v>7</v>
      </c>
      <c r="F148" s="424">
        <f t="shared" si="9"/>
        <v>-0.2857142857142857</v>
      </c>
      <c r="H148" s="24"/>
    </row>
    <row r="149" spans="2:3" ht="13.5" thickTop="1">
      <c r="B149" s="106"/>
      <c r="C149" s="17"/>
    </row>
    <row r="150" spans="2:3" ht="13.5" thickBot="1">
      <c r="B150" s="17"/>
      <c r="C150" s="17"/>
    </row>
    <row r="151" spans="2:8" ht="14.25" thickBot="1" thickTop="1">
      <c r="B151" s="485" t="s">
        <v>153</v>
      </c>
      <c r="C151" s="486"/>
      <c r="D151" s="18">
        <f>ANYO_MEMORIA</f>
        <v>2015</v>
      </c>
      <c r="E151" s="18">
        <f>ANYO_MEMORIA-1</f>
        <v>2014</v>
      </c>
      <c r="F151" s="18" t="s">
        <v>62</v>
      </c>
      <c r="H151" s="19"/>
    </row>
    <row r="152" spans="2:8" ht="14.25" thickBot="1" thickTop="1">
      <c r="B152" s="529" t="s">
        <v>154</v>
      </c>
      <c r="C152" s="530"/>
      <c r="D152" s="105">
        <v>21</v>
      </c>
      <c r="E152" s="105">
        <v>35</v>
      </c>
      <c r="F152" s="109">
        <f aca="true" t="shared" si="10" ref="F152:F162">IF(IF(E152="S/D",0,E152)&lt;&gt;0,(D152-E152)/E152,0)</f>
        <v>-0.4</v>
      </c>
      <c r="H152" s="24"/>
    </row>
    <row r="153" spans="2:8" ht="14.25" thickBot="1" thickTop="1">
      <c r="B153" s="498" t="s">
        <v>155</v>
      </c>
      <c r="C153" s="33" t="s">
        <v>156</v>
      </c>
      <c r="D153" s="21">
        <v>0</v>
      </c>
      <c r="E153" s="22">
        <v>6</v>
      </c>
      <c r="F153" s="23">
        <f t="shared" si="10"/>
        <v>-1</v>
      </c>
      <c r="H153" s="24"/>
    </row>
    <row r="154" spans="2:8" ht="14.25" thickBot="1" thickTop="1">
      <c r="B154" s="498"/>
      <c r="C154" s="25" t="s">
        <v>157</v>
      </c>
      <c r="D154" s="47">
        <v>11</v>
      </c>
      <c r="E154" s="48">
        <v>17</v>
      </c>
      <c r="F154" s="49">
        <f t="shared" si="10"/>
        <v>-0.35294117647058826</v>
      </c>
      <c r="H154" s="24"/>
    </row>
    <row r="155" spans="2:8" ht="14.25" thickBot="1" thickTop="1">
      <c r="B155" s="498"/>
      <c r="C155" s="25" t="s">
        <v>158</v>
      </c>
      <c r="D155" s="47">
        <v>1</v>
      </c>
      <c r="E155" s="48">
        <v>4</v>
      </c>
      <c r="F155" s="49">
        <f t="shared" si="10"/>
        <v>-0.75</v>
      </c>
      <c r="H155" s="24"/>
    </row>
    <row r="156" spans="2:8" ht="14.25" thickBot="1" thickTop="1">
      <c r="B156" s="498"/>
      <c r="C156" s="25" t="s">
        <v>159</v>
      </c>
      <c r="D156" s="47">
        <v>1</v>
      </c>
      <c r="E156" s="48">
        <v>2</v>
      </c>
      <c r="F156" s="49">
        <f t="shared" si="10"/>
        <v>-0.5</v>
      </c>
      <c r="H156" s="24"/>
    </row>
    <row r="157" spans="2:8" ht="14.25" thickBot="1" thickTop="1">
      <c r="B157" s="498"/>
      <c r="C157" s="29" t="s">
        <v>160</v>
      </c>
      <c r="D157" s="47">
        <v>8</v>
      </c>
      <c r="E157" s="48">
        <v>6</v>
      </c>
      <c r="F157" s="49">
        <f t="shared" si="10"/>
        <v>0.3333333333333333</v>
      </c>
      <c r="H157" s="24"/>
    </row>
    <row r="158" spans="2:8" ht="14.25" thickBot="1" thickTop="1">
      <c r="B158" s="498"/>
      <c r="C158" s="34" t="s">
        <v>161</v>
      </c>
      <c r="D158" s="47">
        <v>0</v>
      </c>
      <c r="E158" s="48">
        <v>0</v>
      </c>
      <c r="F158" s="49">
        <f t="shared" si="10"/>
        <v>0</v>
      </c>
      <c r="H158" s="24"/>
    </row>
    <row r="159" spans="2:8" ht="14.25" thickBot="1" thickTop="1">
      <c r="B159" s="498" t="s">
        <v>162</v>
      </c>
      <c r="C159" s="33" t="s">
        <v>163</v>
      </c>
      <c r="D159" s="21">
        <v>12</v>
      </c>
      <c r="E159" s="22">
        <v>20</v>
      </c>
      <c r="F159" s="23">
        <f t="shared" si="10"/>
        <v>-0.4</v>
      </c>
      <c r="H159" s="24"/>
    </row>
    <row r="160" spans="2:8" ht="14.25" thickBot="1" thickTop="1">
      <c r="B160" s="498"/>
      <c r="C160" s="34" t="s">
        <v>164</v>
      </c>
      <c r="D160" s="76">
        <v>7</v>
      </c>
      <c r="E160" s="77">
        <v>17</v>
      </c>
      <c r="F160" s="78">
        <f t="shared" si="10"/>
        <v>-0.5882352941176471</v>
      </c>
      <c r="H160" s="24"/>
    </row>
    <row r="161" spans="2:8" ht="14.25" thickBot="1" thickTop="1">
      <c r="B161" s="498" t="s">
        <v>165</v>
      </c>
      <c r="C161" s="20" t="s">
        <v>64</v>
      </c>
      <c r="D161" s="43">
        <v>0</v>
      </c>
      <c r="E161" s="44">
        <v>3</v>
      </c>
      <c r="F161" s="45">
        <f t="shared" si="10"/>
        <v>-1</v>
      </c>
      <c r="H161" s="24"/>
    </row>
    <row r="162" spans="2:8" ht="14.25" thickBot="1" thickTop="1">
      <c r="B162" s="498"/>
      <c r="C162" s="34" t="s">
        <v>103</v>
      </c>
      <c r="D162" s="51">
        <v>2</v>
      </c>
      <c r="E162" s="52">
        <v>1</v>
      </c>
      <c r="F162" s="53">
        <f t="shared" si="10"/>
        <v>1</v>
      </c>
      <c r="H162" s="24"/>
    </row>
    <row r="163" spans="2:3" ht="13.5" thickTop="1">
      <c r="B163" s="17"/>
      <c r="C163" s="17"/>
    </row>
    <row r="164" spans="2:3" ht="13.5" thickBot="1">
      <c r="B164" s="17"/>
      <c r="C164" s="17"/>
    </row>
    <row r="165" spans="2:8" ht="14.25" thickBot="1" thickTop="1">
      <c r="B165" s="485" t="s">
        <v>166</v>
      </c>
      <c r="C165" s="486"/>
      <c r="D165" s="18">
        <f>ANYO_MEMORIA</f>
        <v>2015</v>
      </c>
      <c r="E165" s="18">
        <f>ANYO_MEMORIA-1</f>
        <v>2014</v>
      </c>
      <c r="F165" s="18" t="s">
        <v>62</v>
      </c>
      <c r="H165" s="19"/>
    </row>
    <row r="166" spans="2:11" ht="13.5" thickTop="1">
      <c r="B166" s="502" t="s">
        <v>1016</v>
      </c>
      <c r="C166" s="33" t="s">
        <v>997</v>
      </c>
      <c r="D166" s="43"/>
      <c r="E166" s="434"/>
      <c r="F166" s="45">
        <f aca="true" t="shared" si="11" ref="F166:F184">IF(IF(E166="S/D",0,E166)&lt;&gt;0,(D166-E166)/E166,0)</f>
        <v>0</v>
      </c>
      <c r="H166" s="24"/>
      <c r="J166" s="107"/>
      <c r="K166" s="108"/>
    </row>
    <row r="167" spans="2:10" ht="12.75">
      <c r="B167" s="505"/>
      <c r="C167" s="25" t="s">
        <v>999</v>
      </c>
      <c r="D167" s="47"/>
      <c r="E167" s="430"/>
      <c r="F167" s="49">
        <f t="shared" si="11"/>
        <v>0</v>
      </c>
      <c r="H167" s="24"/>
      <c r="J167" s="57"/>
    </row>
    <row r="168" spans="2:8" ht="12.75">
      <c r="B168" s="505"/>
      <c r="C168" s="25" t="s">
        <v>998</v>
      </c>
      <c r="D168" s="47"/>
      <c r="E168" s="430"/>
      <c r="F168" s="49">
        <f t="shared" si="11"/>
        <v>0</v>
      </c>
      <c r="H168" s="24"/>
    </row>
    <row r="169" spans="2:8" ht="12.75">
      <c r="B169" s="505"/>
      <c r="C169" s="25" t="s">
        <v>167</v>
      </c>
      <c r="D169" s="47"/>
      <c r="E169" s="430"/>
      <c r="F169" s="49">
        <f t="shared" si="11"/>
        <v>0</v>
      </c>
      <c r="H169" s="24"/>
    </row>
    <row r="170" spans="2:8" ht="12.75">
      <c r="B170" s="505"/>
      <c r="C170" s="25" t="s">
        <v>1001</v>
      </c>
      <c r="D170" s="47"/>
      <c r="E170" s="430"/>
      <c r="F170" s="49">
        <f t="shared" si="11"/>
        <v>0</v>
      </c>
      <c r="H170" s="24"/>
    </row>
    <row r="171" spans="2:8" ht="12.75">
      <c r="B171" s="505"/>
      <c r="C171" s="25" t="s">
        <v>168</v>
      </c>
      <c r="D171" s="47"/>
      <c r="E171" s="430"/>
      <c r="F171" s="49">
        <f t="shared" si="11"/>
        <v>0</v>
      </c>
      <c r="H171" s="24"/>
    </row>
    <row r="172" spans="2:8" ht="12.75">
      <c r="B172" s="503"/>
      <c r="C172" s="25" t="s">
        <v>169</v>
      </c>
      <c r="D172" s="47"/>
      <c r="E172" s="430"/>
      <c r="F172" s="49">
        <f t="shared" si="11"/>
        <v>0</v>
      </c>
      <c r="H172" s="24"/>
    </row>
    <row r="173" spans="2:8" ht="12.75">
      <c r="B173" s="503"/>
      <c r="C173" s="25" t="s">
        <v>170</v>
      </c>
      <c r="D173" s="47"/>
      <c r="E173" s="430"/>
      <c r="F173" s="49">
        <f t="shared" si="11"/>
        <v>0</v>
      </c>
      <c r="H173" s="24"/>
    </row>
    <row r="174" spans="2:8" ht="12.75">
      <c r="B174" s="503"/>
      <c r="C174" s="25" t="s">
        <v>171</v>
      </c>
      <c r="D174" s="47"/>
      <c r="E174" s="430"/>
      <c r="F174" s="49">
        <f t="shared" si="11"/>
        <v>0</v>
      </c>
      <c r="H174" s="24"/>
    </row>
    <row r="175" spans="2:8" ht="12.75">
      <c r="B175" s="503"/>
      <c r="C175" s="25" t="s">
        <v>1008</v>
      </c>
      <c r="D175" s="47"/>
      <c r="E175" s="430"/>
      <c r="F175" s="49">
        <f t="shared" si="11"/>
        <v>0</v>
      </c>
      <c r="H175" s="24"/>
    </row>
    <row r="176" spans="2:8" ht="12.75">
      <c r="B176" s="503"/>
      <c r="C176" s="25" t="s">
        <v>1000</v>
      </c>
      <c r="D176" s="47"/>
      <c r="E176" s="430"/>
      <c r="F176" s="49">
        <f t="shared" si="11"/>
        <v>0</v>
      </c>
      <c r="H176" s="24"/>
    </row>
    <row r="177" spans="2:8" ht="12.75">
      <c r="B177" s="503"/>
      <c r="C177" s="25" t="s">
        <v>1002</v>
      </c>
      <c r="D177" s="47"/>
      <c r="E177" s="430"/>
      <c r="F177" s="49">
        <f t="shared" si="11"/>
        <v>0</v>
      </c>
      <c r="H177" s="24"/>
    </row>
    <row r="178" spans="2:8" ht="12.75">
      <c r="B178" s="503"/>
      <c r="C178" s="25" t="s">
        <v>1003</v>
      </c>
      <c r="D178" s="47"/>
      <c r="E178" s="430"/>
      <c r="F178" s="49">
        <f t="shared" si="11"/>
        <v>0</v>
      </c>
      <c r="H178" s="24"/>
    </row>
    <row r="179" spans="2:8" ht="12.75">
      <c r="B179" s="503"/>
      <c r="C179" s="25" t="s">
        <v>1004</v>
      </c>
      <c r="D179" s="47"/>
      <c r="E179" s="430"/>
      <c r="F179" s="49">
        <f t="shared" si="11"/>
        <v>0</v>
      </c>
      <c r="H179" s="24"/>
    </row>
    <row r="180" spans="2:8" ht="12.75">
      <c r="B180" s="503"/>
      <c r="C180" s="25" t="s">
        <v>1005</v>
      </c>
      <c r="D180" s="47"/>
      <c r="E180" s="430"/>
      <c r="F180" s="49">
        <f t="shared" si="11"/>
        <v>0</v>
      </c>
      <c r="H180" s="24"/>
    </row>
    <row r="181" spans="2:11" ht="12.75">
      <c r="B181" s="503"/>
      <c r="C181" s="25" t="s">
        <v>1006</v>
      </c>
      <c r="D181" s="70"/>
      <c r="E181" s="430"/>
      <c r="F181" s="72">
        <f t="shared" si="11"/>
        <v>0</v>
      </c>
      <c r="H181" s="24"/>
      <c r="J181" s="57"/>
      <c r="K181" s="8"/>
    </row>
    <row r="182" spans="2:8" ht="12.75">
      <c r="B182" s="503"/>
      <c r="C182" s="25" t="s">
        <v>1007</v>
      </c>
      <c r="D182" s="47"/>
      <c r="E182" s="430"/>
      <c r="F182" s="49">
        <f t="shared" si="11"/>
        <v>0</v>
      </c>
      <c r="H182" s="24"/>
    </row>
    <row r="183" spans="2:8" ht="12.75">
      <c r="B183" s="503"/>
      <c r="C183" s="25" t="s">
        <v>1009</v>
      </c>
      <c r="D183" s="47"/>
      <c r="E183" s="430"/>
      <c r="F183" s="49">
        <f t="shared" si="11"/>
        <v>0</v>
      </c>
      <c r="H183" s="24"/>
    </row>
    <row r="184" spans="2:8" ht="13.5" thickBot="1">
      <c r="B184" s="504"/>
      <c r="C184" s="435" t="s">
        <v>90</v>
      </c>
      <c r="D184" s="105">
        <v>0</v>
      </c>
      <c r="E184" s="67">
        <v>0</v>
      </c>
      <c r="F184" s="49">
        <f t="shared" si="11"/>
        <v>0</v>
      </c>
      <c r="H184" s="24"/>
    </row>
    <row r="185" spans="2:11" ht="13.5" thickTop="1">
      <c r="B185" s="502" t="s">
        <v>1017</v>
      </c>
      <c r="C185" s="33" t="s">
        <v>997</v>
      </c>
      <c r="D185" s="43"/>
      <c r="E185" s="434"/>
      <c r="F185" s="45">
        <f aca="true" t="shared" si="12" ref="F185:F198">IF(IF(E185="S/D",0,E185)&lt;&gt;0,(D185-E185)/E185,0)</f>
        <v>0</v>
      </c>
      <c r="H185" s="24"/>
      <c r="J185" s="107"/>
      <c r="K185" s="108"/>
    </row>
    <row r="186" spans="2:10" ht="12.75">
      <c r="B186" s="505"/>
      <c r="C186" s="25" t="s">
        <v>999</v>
      </c>
      <c r="D186" s="47"/>
      <c r="E186" s="430"/>
      <c r="F186" s="49">
        <f t="shared" si="12"/>
        <v>0</v>
      </c>
      <c r="H186" s="24"/>
      <c r="J186" s="57"/>
    </row>
    <row r="187" spans="2:8" ht="12.75">
      <c r="B187" s="505"/>
      <c r="C187" s="25" t="s">
        <v>998</v>
      </c>
      <c r="D187" s="47"/>
      <c r="E187" s="430"/>
      <c r="F187" s="49">
        <f t="shared" si="12"/>
        <v>0</v>
      </c>
      <c r="H187" s="24"/>
    </row>
    <row r="188" spans="2:8" ht="12.75">
      <c r="B188" s="505"/>
      <c r="C188" s="25" t="s">
        <v>167</v>
      </c>
      <c r="D188" s="47"/>
      <c r="E188" s="430"/>
      <c r="F188" s="49">
        <f t="shared" si="12"/>
        <v>0</v>
      </c>
      <c r="H188" s="24"/>
    </row>
    <row r="189" spans="2:8" ht="12.75">
      <c r="B189" s="505"/>
      <c r="C189" s="25" t="s">
        <v>1001</v>
      </c>
      <c r="D189" s="47"/>
      <c r="E189" s="430"/>
      <c r="F189" s="49">
        <f t="shared" si="12"/>
        <v>0</v>
      </c>
      <c r="H189" s="24"/>
    </row>
    <row r="190" spans="2:8" ht="12.75">
      <c r="B190" s="505"/>
      <c r="C190" s="25" t="s">
        <v>168</v>
      </c>
      <c r="D190" s="47"/>
      <c r="E190" s="430"/>
      <c r="F190" s="49">
        <f t="shared" si="12"/>
        <v>0</v>
      </c>
      <c r="H190" s="24"/>
    </row>
    <row r="191" spans="2:8" ht="12.75">
      <c r="B191" s="503"/>
      <c r="C191" s="25" t="s">
        <v>169</v>
      </c>
      <c r="D191" s="47"/>
      <c r="E191" s="430"/>
      <c r="F191" s="49">
        <f t="shared" si="12"/>
        <v>0</v>
      </c>
      <c r="H191" s="24"/>
    </row>
    <row r="192" spans="2:8" ht="12.75">
      <c r="B192" s="503"/>
      <c r="C192" s="25" t="s">
        <v>170</v>
      </c>
      <c r="D192" s="47"/>
      <c r="E192" s="430"/>
      <c r="F192" s="49">
        <f t="shared" si="12"/>
        <v>0</v>
      </c>
      <c r="H192" s="24"/>
    </row>
    <row r="193" spans="2:8" ht="12.75">
      <c r="B193" s="503"/>
      <c r="C193" s="25" t="s">
        <v>171</v>
      </c>
      <c r="D193" s="47"/>
      <c r="E193" s="430"/>
      <c r="F193" s="49">
        <f t="shared" si="12"/>
        <v>0</v>
      </c>
      <c r="H193" s="24"/>
    </row>
    <row r="194" spans="2:8" ht="12.75">
      <c r="B194" s="503"/>
      <c r="C194" s="25" t="s">
        <v>1008</v>
      </c>
      <c r="D194" s="47"/>
      <c r="E194" s="430"/>
      <c r="F194" s="49">
        <f t="shared" si="12"/>
        <v>0</v>
      </c>
      <c r="H194" s="24"/>
    </row>
    <row r="195" spans="2:8" ht="12.75">
      <c r="B195" s="503"/>
      <c r="C195" s="25" t="s">
        <v>1000</v>
      </c>
      <c r="D195" s="47"/>
      <c r="E195" s="430"/>
      <c r="F195" s="49">
        <f t="shared" si="12"/>
        <v>0</v>
      </c>
      <c r="H195" s="24"/>
    </row>
    <row r="196" spans="2:8" ht="12.75">
      <c r="B196" s="503"/>
      <c r="C196" s="25" t="s">
        <v>1002</v>
      </c>
      <c r="D196" s="47"/>
      <c r="E196" s="430"/>
      <c r="F196" s="49">
        <f t="shared" si="12"/>
        <v>0</v>
      </c>
      <c r="H196" s="24"/>
    </row>
    <row r="197" spans="2:8" ht="12.75">
      <c r="B197" s="503"/>
      <c r="C197" s="25" t="s">
        <v>1003</v>
      </c>
      <c r="D197" s="47"/>
      <c r="E197" s="430"/>
      <c r="F197" s="49">
        <f t="shared" si="12"/>
        <v>0</v>
      </c>
      <c r="H197" s="24"/>
    </row>
    <row r="198" spans="2:8" ht="12.75">
      <c r="B198" s="503"/>
      <c r="C198" s="25" t="s">
        <v>1004</v>
      </c>
      <c r="D198" s="47"/>
      <c r="E198" s="430"/>
      <c r="F198" s="49">
        <f t="shared" si="12"/>
        <v>0</v>
      </c>
      <c r="H198" s="24"/>
    </row>
    <row r="199" spans="2:8" ht="12.75">
      <c r="B199" s="503"/>
      <c r="C199" s="25" t="s">
        <v>1005</v>
      </c>
      <c r="D199" s="47"/>
      <c r="E199" s="430"/>
      <c r="F199" s="49">
        <f>IF(IF(E199="S/D",0,E199)&lt;&gt;0,(D199-E199)/E199,0)</f>
        <v>0</v>
      </c>
      <c r="H199" s="24"/>
    </row>
    <row r="200" spans="2:11" ht="12.75">
      <c r="B200" s="503"/>
      <c r="C200" s="25" t="s">
        <v>1006</v>
      </c>
      <c r="D200" s="70"/>
      <c r="E200" s="430"/>
      <c r="F200" s="72">
        <f>IF(IF(E200="S/D",0,E200)&lt;&gt;0,(D200-E200)/E200,0)</f>
        <v>0</v>
      </c>
      <c r="H200" s="24"/>
      <c r="J200" s="57"/>
      <c r="K200" s="8"/>
    </row>
    <row r="201" spans="2:8" ht="12.75">
      <c r="B201" s="503"/>
      <c r="C201" s="25" t="s">
        <v>1007</v>
      </c>
      <c r="D201" s="47"/>
      <c r="E201" s="430"/>
      <c r="F201" s="49">
        <f>IF(IF(E201="S/D",0,E201)&lt;&gt;0,(D201-E201)/E201,0)</f>
        <v>0</v>
      </c>
      <c r="H201" s="24"/>
    </row>
    <row r="202" spans="2:8" ht="12.75">
      <c r="B202" s="503"/>
      <c r="C202" s="25" t="s">
        <v>1009</v>
      </c>
      <c r="D202" s="47"/>
      <c r="E202" s="430"/>
      <c r="F202" s="49">
        <f>IF(IF(E202="S/D",0,E202)&lt;&gt;0,(D202-E202)/E202,0)</f>
        <v>0</v>
      </c>
      <c r="H202" s="24"/>
    </row>
    <row r="203" spans="2:8" ht="13.5" thickBot="1">
      <c r="B203" s="504"/>
      <c r="C203" s="435" t="s">
        <v>90</v>
      </c>
      <c r="D203" s="105">
        <v>0</v>
      </c>
      <c r="E203" s="67">
        <v>0</v>
      </c>
      <c r="F203" s="53">
        <f>IF(IF(E203="S/D",0,E203)&lt;&gt;0,(D203-E203)/E203,0)</f>
        <v>0</v>
      </c>
      <c r="H203" s="24"/>
    </row>
    <row r="204" spans="2:3" ht="13.5" thickTop="1">
      <c r="B204" s="17"/>
      <c r="C204" s="17"/>
    </row>
    <row r="205" spans="2:3" ht="13.5" thickBot="1">
      <c r="B205" s="17"/>
      <c r="C205" s="17"/>
    </row>
    <row r="206" spans="2:8" ht="14.25" thickBot="1" thickTop="1">
      <c r="B206" s="518" t="s">
        <v>174</v>
      </c>
      <c r="C206" s="519"/>
      <c r="D206" s="18">
        <f>ANYO_MEMORIA</f>
        <v>2015</v>
      </c>
      <c r="E206" s="18">
        <f>ANYO_MEMORIA-1</f>
        <v>2014</v>
      </c>
      <c r="F206" s="18" t="s">
        <v>62</v>
      </c>
      <c r="H206" s="19"/>
    </row>
    <row r="207" spans="2:8" ht="13.5" thickTop="1">
      <c r="B207" s="520" t="s">
        <v>175</v>
      </c>
      <c r="C207" s="521"/>
      <c r="D207" s="43">
        <v>401</v>
      </c>
      <c r="E207" s="44">
        <v>337</v>
      </c>
      <c r="F207" s="45">
        <f>IF(IF(E207="S/D",0,E207)&lt;&gt;0,(D207-E207)/E207,0)</f>
        <v>0.18991097922848665</v>
      </c>
      <c r="H207" s="24"/>
    </row>
    <row r="208" spans="2:8" ht="12.75">
      <c r="B208" s="533" t="s">
        <v>176</v>
      </c>
      <c r="C208" s="534"/>
      <c r="D208" s="47">
        <v>356</v>
      </c>
      <c r="E208" s="48">
        <v>409</v>
      </c>
      <c r="F208" s="49">
        <f>IF(IF(E208="S/D",0,E208)&lt;&gt;0,(D208-E208)/E208,0)</f>
        <v>-0.1295843520782396</v>
      </c>
      <c r="H208" s="24"/>
    </row>
    <row r="209" spans="2:8" ht="13.5" thickBot="1">
      <c r="B209" s="535" t="s">
        <v>177</v>
      </c>
      <c r="C209" s="536"/>
      <c r="D209" s="51">
        <v>102</v>
      </c>
      <c r="E209" s="52">
        <v>153</v>
      </c>
      <c r="F209" s="53">
        <f>IF(IF(E209="S/D",0,E209)&lt;&gt;0,(D209-E209)/E209,0)</f>
        <v>-0.3333333333333333</v>
      </c>
      <c r="H209" s="24"/>
    </row>
    <row r="210" spans="2:3" ht="13.5" thickTop="1">
      <c r="B210" s="17"/>
      <c r="C210" s="110"/>
    </row>
    <row r="211" spans="2:3" ht="13.5" thickBot="1">
      <c r="B211" s="17"/>
      <c r="C211" s="17"/>
    </row>
    <row r="212" spans="2:8" ht="14.25" thickBot="1" thickTop="1">
      <c r="B212" s="531" t="s">
        <v>178</v>
      </c>
      <c r="C212" s="532"/>
      <c r="D212" s="18">
        <f>ANYO_MEMORIA</f>
        <v>2015</v>
      </c>
      <c r="E212" s="18">
        <f>ANYO_MEMORIA-1</f>
        <v>2014</v>
      </c>
      <c r="F212" s="18" t="s">
        <v>62</v>
      </c>
      <c r="H212" s="19"/>
    </row>
    <row r="213" spans="2:8" ht="13.5" thickTop="1">
      <c r="B213" s="526" t="s">
        <v>179</v>
      </c>
      <c r="C213" s="527"/>
      <c r="D213" s="527"/>
      <c r="E213" s="527"/>
      <c r="F213" s="528"/>
      <c r="H213" s="24"/>
    </row>
    <row r="214" spans="2:8" ht="12.75">
      <c r="B214" s="516" t="s">
        <v>180</v>
      </c>
      <c r="C214" s="517"/>
      <c r="D214" s="47">
        <v>135</v>
      </c>
      <c r="E214" s="48">
        <v>195</v>
      </c>
      <c r="F214" s="49">
        <f>IF(IF(E214="S/D",0,E214)&lt;&gt;0,(D214-E214)/E214,0)</f>
        <v>-0.3076923076923077</v>
      </c>
      <c r="H214" s="24"/>
    </row>
    <row r="215" spans="2:8" ht="12.75">
      <c r="B215" s="516" t="s">
        <v>64</v>
      </c>
      <c r="C215" s="517"/>
      <c r="D215" s="47">
        <v>4</v>
      </c>
      <c r="E215" s="48">
        <v>39</v>
      </c>
      <c r="F215" s="49">
        <f>IF(IF(E215="S/D",0,E215)&lt;&gt;0,(D215-E215)/E215,0)</f>
        <v>-0.8974358974358975</v>
      </c>
      <c r="H215" s="24"/>
    </row>
    <row r="216" spans="2:8" ht="13.5" thickBot="1">
      <c r="B216" s="479" t="s">
        <v>103</v>
      </c>
      <c r="C216" s="480"/>
      <c r="D216" s="51">
        <v>14</v>
      </c>
      <c r="E216" s="52">
        <v>87</v>
      </c>
      <c r="F216" s="53">
        <f>IF(IF(E216="S/D",0,E216)&lt;&gt;0,(D216-E216)/E216,0)</f>
        <v>-0.8390804597701149</v>
      </c>
      <c r="H216" s="24"/>
    </row>
    <row r="217" spans="2:8" ht="13.5" thickTop="1">
      <c r="B217" s="526" t="s">
        <v>181</v>
      </c>
      <c r="C217" s="527"/>
      <c r="D217" s="527"/>
      <c r="E217" s="527"/>
      <c r="F217" s="528"/>
      <c r="H217" s="24"/>
    </row>
    <row r="218" spans="2:8" ht="12.75">
      <c r="B218" s="516" t="s">
        <v>182</v>
      </c>
      <c r="C218" s="517"/>
      <c r="D218" s="47">
        <v>122</v>
      </c>
      <c r="E218" s="48">
        <v>122</v>
      </c>
      <c r="F218" s="49">
        <f>IF(IF(E218="S/D",0,E218)&lt;&gt;0,(D218-E218)/E218,0)</f>
        <v>0</v>
      </c>
      <c r="H218" s="24"/>
    </row>
    <row r="219" spans="2:8" ht="12.75">
      <c r="B219" s="516" t="s">
        <v>183</v>
      </c>
      <c r="C219" s="517"/>
      <c r="D219" s="47">
        <v>64</v>
      </c>
      <c r="E219" s="48">
        <v>72</v>
      </c>
      <c r="F219" s="49">
        <f>IF(IF(E219="S/D",0,E219)&lt;&gt;0,(D219-E219)/E219,0)</f>
        <v>-0.1111111111111111</v>
      </c>
      <c r="H219" s="24"/>
    </row>
    <row r="220" spans="2:8" ht="13.5" thickBot="1">
      <c r="B220" s="479" t="s">
        <v>184</v>
      </c>
      <c r="C220" s="480"/>
      <c r="D220" s="76">
        <v>5</v>
      </c>
      <c r="E220" s="77">
        <v>0</v>
      </c>
      <c r="F220" s="53">
        <f>IF(IF(E220="S/D",0,E220)&lt;&gt;0,(D220-E220)/E220,0)</f>
        <v>0</v>
      </c>
      <c r="H220" s="24"/>
    </row>
    <row r="221" spans="2:8" ht="14.25" thickBot="1" thickTop="1">
      <c r="B221" s="496" t="s">
        <v>185</v>
      </c>
      <c r="C221" s="497"/>
      <c r="D221" s="88">
        <v>28</v>
      </c>
      <c r="E221" s="89">
        <v>29</v>
      </c>
      <c r="F221" s="109">
        <f>IF(IF(E221="S/D",0,E221)&lt;&gt;0,(D221-E221)/E221,0)</f>
        <v>-0.034482758620689655</v>
      </c>
      <c r="H221" s="24"/>
    </row>
    <row r="222" spans="2:8" ht="13.5" thickTop="1">
      <c r="B222" s="526" t="s">
        <v>186</v>
      </c>
      <c r="C222" s="527"/>
      <c r="D222" s="527"/>
      <c r="E222" s="527"/>
      <c r="F222" s="528"/>
      <c r="H222" s="24"/>
    </row>
    <row r="223" spans="2:8" ht="12.75">
      <c r="B223" s="516" t="s">
        <v>187</v>
      </c>
      <c r="C223" s="517"/>
      <c r="D223" s="47">
        <v>84</v>
      </c>
      <c r="E223" s="48">
        <v>64</v>
      </c>
      <c r="F223" s="49">
        <f>IF(IF(E223="S/D",0,E223)&lt;&gt;0,(D223-E223)/E223,0)</f>
        <v>0.3125</v>
      </c>
      <c r="H223" s="24"/>
    </row>
    <row r="224" spans="2:8" ht="13.5" thickBot="1">
      <c r="B224" s="479" t="s">
        <v>188</v>
      </c>
      <c r="C224" s="480"/>
      <c r="D224" s="114">
        <v>58</v>
      </c>
      <c r="E224" s="115">
        <v>19</v>
      </c>
      <c r="F224" s="116">
        <f>IF(IF(E224="S/D",0,E224)&lt;&gt;0,(D224-E224)/E224,0)</f>
        <v>2.0526315789473686</v>
      </c>
      <c r="G224" s="54"/>
      <c r="H224" s="24"/>
    </row>
    <row r="225" spans="2:8" ht="13.5" thickTop="1">
      <c r="B225" s="526" t="s">
        <v>189</v>
      </c>
      <c r="C225" s="527"/>
      <c r="D225" s="527"/>
      <c r="E225" s="527"/>
      <c r="F225" s="528"/>
      <c r="H225" s="24"/>
    </row>
    <row r="226" spans="2:8" ht="12.75">
      <c r="B226" s="516" t="s">
        <v>190</v>
      </c>
      <c r="C226" s="517"/>
      <c r="D226" s="47">
        <v>0</v>
      </c>
      <c r="E226" s="48">
        <v>0</v>
      </c>
      <c r="F226" s="49">
        <f>IF(IF(E226="S/D",0,E226)&lt;&gt;0,(D226-E226)/E226,0)</f>
        <v>0</v>
      </c>
      <c r="H226" s="24"/>
    </row>
    <row r="227" spans="2:8" ht="12.75" customHeight="1" thickBot="1">
      <c r="B227" s="479" t="s">
        <v>191</v>
      </c>
      <c r="C227" s="480"/>
      <c r="D227" s="76">
        <v>0</v>
      </c>
      <c r="E227" s="77">
        <v>0</v>
      </c>
      <c r="F227" s="78">
        <f>IF(IF(E227="S/D",0,E227)&lt;&gt;0,(D227-E227)/E227,0)</f>
        <v>0</v>
      </c>
      <c r="H227" s="24"/>
    </row>
    <row r="228" spans="2:8" ht="12.75" customHeight="1" thickTop="1">
      <c r="B228" s="526" t="s">
        <v>192</v>
      </c>
      <c r="C228" s="527"/>
      <c r="D228" s="527"/>
      <c r="E228" s="527"/>
      <c r="F228" s="528"/>
      <c r="H228" s="24"/>
    </row>
    <row r="229" spans="2:8" ht="12.75" customHeight="1" thickBot="1">
      <c r="B229" s="479" t="s">
        <v>193</v>
      </c>
      <c r="C229" s="480"/>
      <c r="D229" s="47">
        <v>135</v>
      </c>
      <c r="E229" s="48">
        <v>117</v>
      </c>
      <c r="F229" s="49">
        <f>IF(IF(E229="S/D",0,E229)&lt;&gt;0,(D229-E229)/E229,0)</f>
        <v>0.15384615384615385</v>
      </c>
      <c r="H229" s="24"/>
    </row>
    <row r="230" spans="2:8" ht="12.75" customHeight="1" thickBot="1" thickTop="1">
      <c r="B230" s="496" t="s">
        <v>194</v>
      </c>
      <c r="C230" s="497"/>
      <c r="D230" s="90">
        <v>0</v>
      </c>
      <c r="E230" s="91">
        <v>0</v>
      </c>
      <c r="F230" s="92">
        <f>IF(IF(E230="S/D",0,E230)&lt;&gt;0,(D230-E230)/E230,0)</f>
        <v>0</v>
      </c>
      <c r="H230" s="24"/>
    </row>
    <row r="231" spans="2:6" ht="12.75" customHeight="1" thickTop="1">
      <c r="B231" s="17"/>
      <c r="C231" s="117"/>
      <c r="D231" s="87"/>
      <c r="E231" s="87"/>
      <c r="F231" s="87"/>
    </row>
    <row r="232" spans="2:3" ht="12.75" customHeight="1" thickBot="1">
      <c r="B232" s="17"/>
      <c r="C232" s="17"/>
    </row>
    <row r="233" spans="2:8" ht="12.75" customHeight="1" thickBot="1" thickTop="1">
      <c r="B233" s="485" t="s">
        <v>195</v>
      </c>
      <c r="C233" s="486"/>
      <c r="D233" s="18">
        <f>ANYO_MEMORIA</f>
        <v>2015</v>
      </c>
      <c r="E233" s="18">
        <f>ANYO_MEMORIA-1</f>
        <v>2014</v>
      </c>
      <c r="F233" s="18" t="s">
        <v>62</v>
      </c>
      <c r="H233" s="19"/>
    </row>
    <row r="234" spans="2:8" ht="12.75" customHeight="1" thickBot="1" thickTop="1">
      <c r="B234" s="481" t="s">
        <v>196</v>
      </c>
      <c r="C234" s="482"/>
      <c r="D234" s="88">
        <v>9</v>
      </c>
      <c r="E234" s="89">
        <v>26</v>
      </c>
      <c r="F234" s="109">
        <f aca="true" t="shared" si="13" ref="F234:F240">IF(IF(E234="S/D",0,E234)&lt;&gt;0,(D234-E234)/E234,0)</f>
        <v>-0.6538461538461539</v>
      </c>
      <c r="H234" s="24"/>
    </row>
    <row r="235" spans="2:8" ht="12.75" customHeight="1" thickBot="1" thickTop="1">
      <c r="B235" s="498" t="s">
        <v>173</v>
      </c>
      <c r="C235" s="33" t="s">
        <v>197</v>
      </c>
      <c r="D235" s="43">
        <v>1</v>
      </c>
      <c r="E235" s="44">
        <v>2</v>
      </c>
      <c r="F235" s="45">
        <f t="shared" si="13"/>
        <v>-0.5</v>
      </c>
      <c r="H235" s="24"/>
    </row>
    <row r="236" spans="2:8" ht="12.75" customHeight="1" thickBot="1" thickTop="1">
      <c r="B236" s="498"/>
      <c r="C236" s="25" t="s">
        <v>422</v>
      </c>
      <c r="D236" s="47">
        <v>0</v>
      </c>
      <c r="E236" s="48">
        <v>0</v>
      </c>
      <c r="F236" s="49">
        <f t="shared" si="13"/>
        <v>0</v>
      </c>
      <c r="H236" s="24"/>
    </row>
    <row r="237" spans="2:8" ht="12.75" customHeight="1" thickBot="1" thickTop="1">
      <c r="B237" s="498"/>
      <c r="C237" s="34" t="s">
        <v>198</v>
      </c>
      <c r="D237" s="76">
        <v>13</v>
      </c>
      <c r="E237" s="77">
        <v>1</v>
      </c>
      <c r="F237" s="78">
        <f t="shared" si="13"/>
        <v>12</v>
      </c>
      <c r="H237" s="24"/>
    </row>
    <row r="238" spans="2:8" ht="12.75" customHeight="1" thickTop="1">
      <c r="B238" s="472" t="s">
        <v>199</v>
      </c>
      <c r="C238" s="473"/>
      <c r="D238" s="43">
        <v>0</v>
      </c>
      <c r="E238" s="44">
        <v>0</v>
      </c>
      <c r="F238" s="45">
        <f t="shared" si="13"/>
        <v>0</v>
      </c>
      <c r="H238" s="24"/>
    </row>
    <row r="239" spans="2:8" ht="12.75" customHeight="1">
      <c r="B239" s="522" t="s">
        <v>200</v>
      </c>
      <c r="C239" s="523"/>
      <c r="D239" s="47">
        <v>2</v>
      </c>
      <c r="E239" s="48">
        <v>2</v>
      </c>
      <c r="F239" s="49">
        <f t="shared" si="13"/>
        <v>0</v>
      </c>
      <c r="H239" s="24"/>
    </row>
    <row r="240" spans="2:8" ht="12.75" customHeight="1" thickBot="1">
      <c r="B240" s="537" t="s">
        <v>201</v>
      </c>
      <c r="C240" s="538"/>
      <c r="D240" s="51">
        <v>0</v>
      </c>
      <c r="E240" s="52">
        <v>0</v>
      </c>
      <c r="F240" s="53">
        <f t="shared" si="13"/>
        <v>0</v>
      </c>
      <c r="H240" s="24"/>
    </row>
    <row r="241" spans="2:3" ht="12.75" customHeight="1" thickTop="1">
      <c r="B241" s="17"/>
      <c r="C241" s="17"/>
    </row>
    <row r="242" spans="2:3" ht="12.75" customHeight="1" thickBot="1">
      <c r="B242" s="17"/>
      <c r="C242" s="17"/>
    </row>
    <row r="243" spans="2:8" ht="12.75" customHeight="1" thickBot="1" thickTop="1">
      <c r="B243" s="485" t="s">
        <v>202</v>
      </c>
      <c r="C243" s="486"/>
      <c r="D243" s="18">
        <f>ANYO_MEMORIA</f>
        <v>2015</v>
      </c>
      <c r="E243" s="18">
        <f>ANYO_MEMORIA-1</f>
        <v>2014</v>
      </c>
      <c r="F243" s="18" t="s">
        <v>62</v>
      </c>
      <c r="H243" s="19"/>
    </row>
    <row r="244" spans="2:8" ht="12.75" customHeight="1" thickBot="1" thickTop="1">
      <c r="B244" s="481" t="s">
        <v>975</v>
      </c>
      <c r="C244" s="482"/>
      <c r="D244" s="88">
        <v>3</v>
      </c>
      <c r="E244" s="89">
        <v>3</v>
      </c>
      <c r="F244" s="109">
        <f aca="true" t="shared" si="14" ref="F244:F249">IF(IF(E244="S/D",0,E244)&lt;&gt;0,(D244-E244)/E244,0)</f>
        <v>0</v>
      </c>
      <c r="H244" s="24"/>
    </row>
    <row r="245" spans="2:8" ht="12.75" customHeight="1" thickTop="1">
      <c r="B245" s="546" t="s">
        <v>123</v>
      </c>
      <c r="C245" s="432" t="s">
        <v>976</v>
      </c>
      <c r="D245" s="43">
        <v>2</v>
      </c>
      <c r="E245" s="44">
        <v>2</v>
      </c>
      <c r="F245" s="45">
        <f t="shared" si="14"/>
        <v>0</v>
      </c>
      <c r="H245" s="24"/>
    </row>
    <row r="246" spans="2:8" ht="13.5" thickBot="1">
      <c r="B246" s="547"/>
      <c r="C246" s="433" t="s">
        <v>161</v>
      </c>
      <c r="D246" s="51">
        <v>5</v>
      </c>
      <c r="E246" s="52">
        <v>7</v>
      </c>
      <c r="F246" s="53">
        <f t="shared" si="14"/>
        <v>-0.2857142857142857</v>
      </c>
      <c r="H246" s="24"/>
    </row>
    <row r="247" spans="2:8" ht="14.25" thickBot="1" thickTop="1">
      <c r="B247" s="483" t="s">
        <v>977</v>
      </c>
      <c r="C247" s="484"/>
      <c r="D247" s="43">
        <v>0</v>
      </c>
      <c r="E247" s="44">
        <v>0</v>
      </c>
      <c r="F247" s="45">
        <f t="shared" si="14"/>
        <v>0</v>
      </c>
      <c r="H247" s="24"/>
    </row>
    <row r="248" spans="2:8" ht="13.5" thickTop="1">
      <c r="B248" s="524" t="s">
        <v>978</v>
      </c>
      <c r="C248" s="525"/>
      <c r="D248" s="47">
        <v>0</v>
      </c>
      <c r="E248" s="48">
        <v>0</v>
      </c>
      <c r="F248" s="45">
        <f t="shared" si="14"/>
        <v>0</v>
      </c>
      <c r="H248" s="24"/>
    </row>
    <row r="249" spans="2:8" ht="13.5" thickBot="1">
      <c r="B249" s="544" t="s">
        <v>979</v>
      </c>
      <c r="C249" s="545"/>
      <c r="D249" s="51">
        <v>0</v>
      </c>
      <c r="E249" s="52">
        <v>0</v>
      </c>
      <c r="F249" s="53">
        <f t="shared" si="14"/>
        <v>0</v>
      </c>
      <c r="H249" s="24"/>
    </row>
    <row r="250" spans="2:3" ht="13.5" thickTop="1">
      <c r="B250" s="17"/>
      <c r="C250" s="17"/>
    </row>
    <row r="251" spans="2:10" ht="13.5" thickBot="1">
      <c r="B251" s="17"/>
      <c r="C251" s="17"/>
      <c r="J251" s="10"/>
    </row>
    <row r="252" spans="2:10" ht="14.25" thickBot="1" thickTop="1">
      <c r="B252" s="485" t="s">
        <v>203</v>
      </c>
      <c r="C252" s="486"/>
      <c r="D252" s="18">
        <f>ANYO_MEMORIA</f>
        <v>2015</v>
      </c>
      <c r="E252" s="18">
        <f>ANYO_MEMORIA-1</f>
        <v>2014</v>
      </c>
      <c r="F252" s="18" t="s">
        <v>62</v>
      </c>
      <c r="H252" s="19"/>
      <c r="J252" s="118"/>
    </row>
    <row r="253" spans="2:8" ht="14.25" thickBot="1" thickTop="1">
      <c r="B253" s="513" t="s">
        <v>204</v>
      </c>
      <c r="C253" s="119" t="s">
        <v>205</v>
      </c>
      <c r="D253" s="43">
        <v>1</v>
      </c>
      <c r="E253" s="44">
        <v>2</v>
      </c>
      <c r="F253" s="45">
        <f>IF(IF(E253="S/D",0,E253)&lt;&gt;0,(D253-E253)/E253,0)</f>
        <v>-0.5</v>
      </c>
      <c r="H253" s="24"/>
    </row>
    <row r="254" spans="2:8" ht="14.25" thickBot="1" thickTop="1">
      <c r="B254" s="513"/>
      <c r="C254" s="120" t="s">
        <v>206</v>
      </c>
      <c r="D254" s="76">
        <v>8</v>
      </c>
      <c r="E254" s="77">
        <v>11</v>
      </c>
      <c r="F254" s="78">
        <f>IF(IF(E254="S/D",0,E254)&lt;&gt;0,(D254-E254)/E254,0)</f>
        <v>-0.2727272727272727</v>
      </c>
      <c r="H254" s="24"/>
    </row>
    <row r="255" spans="2:8" ht="14.25" thickBot="1" thickTop="1">
      <c r="B255" s="481" t="s">
        <v>207</v>
      </c>
      <c r="C255" s="482"/>
      <c r="D255" s="88">
        <v>0</v>
      </c>
      <c r="E255" s="89">
        <v>0</v>
      </c>
      <c r="F255" s="109">
        <f>IF(IF(E255="S/D",0,E255)&lt;&gt;0,(D255-E255)/E255,0)</f>
        <v>0</v>
      </c>
      <c r="H255" s="24"/>
    </row>
    <row r="256" spans="2:8" ht="14.25" thickBot="1" thickTop="1">
      <c r="B256" s="481" t="s">
        <v>208</v>
      </c>
      <c r="C256" s="482"/>
      <c r="D256" s="90">
        <v>0</v>
      </c>
      <c r="E256" s="91">
        <v>0</v>
      </c>
      <c r="F256" s="92">
        <f>IF(IF(E256="S/D",0,E256)&lt;&gt;0,(D256-E256)/E256,0)</f>
        <v>0</v>
      </c>
      <c r="H256" s="24"/>
    </row>
    <row r="257" spans="2:3" ht="13.5" thickTop="1">
      <c r="B257" s="17"/>
      <c r="C257" s="17"/>
    </row>
    <row r="258" ht="13.5" thickBot="1"/>
    <row r="259" spans="2:8" ht="14.25" thickBot="1" thickTop="1">
      <c r="B259" s="518" t="s">
        <v>172</v>
      </c>
      <c r="C259" s="519"/>
      <c r="D259" s="18" t="s">
        <v>1100</v>
      </c>
      <c r="E259" s="464" t="s">
        <v>1101</v>
      </c>
      <c r="F259" s="464" t="s">
        <v>1102</v>
      </c>
      <c r="H259" s="19"/>
    </row>
    <row r="260" spans="2:8" ht="14.25" thickBot="1" thickTop="1">
      <c r="B260" s="474" t="s">
        <v>209</v>
      </c>
      <c r="C260" s="475"/>
      <c r="D260" s="475"/>
      <c r="E260" s="475"/>
      <c r="F260" s="476"/>
      <c r="H260" s="24"/>
    </row>
    <row r="261" spans="2:8" ht="13.5" thickTop="1">
      <c r="B261" s="470" t="s">
        <v>210</v>
      </c>
      <c r="C261" s="471"/>
      <c r="D261" s="88">
        <v>2</v>
      </c>
      <c r="E261" s="88">
        <v>1</v>
      </c>
      <c r="F261" s="88">
        <v>0</v>
      </c>
      <c r="H261" s="24"/>
    </row>
    <row r="262" spans="2:8" ht="12.75">
      <c r="B262" s="470" t="s">
        <v>211</v>
      </c>
      <c r="C262" s="471"/>
      <c r="D262" s="47">
        <v>2</v>
      </c>
      <c r="E262" s="47">
        <v>3</v>
      </c>
      <c r="F262" s="47">
        <v>0</v>
      </c>
      <c r="H262" s="24"/>
    </row>
    <row r="263" spans="2:8" ht="12.75">
      <c r="B263" s="470" t="s">
        <v>212</v>
      </c>
      <c r="C263" s="471"/>
      <c r="D263" s="47">
        <v>57</v>
      </c>
      <c r="E263" s="47">
        <v>95</v>
      </c>
      <c r="F263" s="47">
        <v>4</v>
      </c>
      <c r="H263" s="24"/>
    </row>
    <row r="264" spans="2:8" ht="12.75">
      <c r="B264" s="470" t="s">
        <v>213</v>
      </c>
      <c r="C264" s="471"/>
      <c r="D264" s="47">
        <v>55</v>
      </c>
      <c r="E264" s="47">
        <v>67</v>
      </c>
      <c r="F264" s="47">
        <v>0</v>
      </c>
      <c r="H264" s="24"/>
    </row>
    <row r="265" spans="2:8" ht="12.75">
      <c r="B265" s="470" t="s">
        <v>214</v>
      </c>
      <c r="C265" s="471"/>
      <c r="D265" s="47">
        <v>37</v>
      </c>
      <c r="E265" s="47">
        <v>55</v>
      </c>
      <c r="F265" s="47">
        <v>5</v>
      </c>
      <c r="H265" s="24"/>
    </row>
    <row r="266" spans="2:8" ht="12.75">
      <c r="B266" s="470" t="s">
        <v>215</v>
      </c>
      <c r="C266" s="471"/>
      <c r="D266" s="47">
        <v>37</v>
      </c>
      <c r="E266" s="47">
        <v>49</v>
      </c>
      <c r="F266" s="47">
        <v>0</v>
      </c>
      <c r="H266" s="24"/>
    </row>
    <row r="267" spans="2:8" ht="12.75">
      <c r="B267" s="470" t="s">
        <v>216</v>
      </c>
      <c r="C267" s="471"/>
      <c r="D267" s="47">
        <v>0</v>
      </c>
      <c r="E267" s="47">
        <v>0</v>
      </c>
      <c r="F267" s="47">
        <v>0</v>
      </c>
      <c r="H267" s="24"/>
    </row>
    <row r="268" spans="2:8" ht="12.75">
      <c r="B268" s="470" t="s">
        <v>217</v>
      </c>
      <c r="C268" s="471"/>
      <c r="D268" s="47">
        <v>68</v>
      </c>
      <c r="E268" s="47">
        <v>16</v>
      </c>
      <c r="F268" s="47">
        <v>2</v>
      </c>
      <c r="H268" s="24"/>
    </row>
    <row r="269" spans="2:8" ht="12.75">
      <c r="B269" s="470" t="s">
        <v>218</v>
      </c>
      <c r="C269" s="471"/>
      <c r="D269" s="47">
        <v>40</v>
      </c>
      <c r="E269" s="47">
        <v>76</v>
      </c>
      <c r="F269" s="47">
        <v>2</v>
      </c>
      <c r="H269" s="24"/>
    </row>
    <row r="270" spans="2:8" ht="12.75">
      <c r="B270" s="470" t="s">
        <v>219</v>
      </c>
      <c r="C270" s="471"/>
      <c r="D270" s="47">
        <v>6</v>
      </c>
      <c r="E270" s="47">
        <v>10</v>
      </c>
      <c r="F270" s="47">
        <v>0</v>
      </c>
      <c r="H270" s="24"/>
    </row>
    <row r="271" spans="2:8" ht="12.75">
      <c r="B271" s="470" t="s">
        <v>220</v>
      </c>
      <c r="C271" s="471"/>
      <c r="D271" s="47">
        <v>2</v>
      </c>
      <c r="E271" s="47">
        <v>2</v>
      </c>
      <c r="F271" s="47">
        <v>0</v>
      </c>
      <c r="H271" s="24"/>
    </row>
    <row r="272" spans="2:8" ht="12.75">
      <c r="B272" s="470" t="s">
        <v>221</v>
      </c>
      <c r="C272" s="471"/>
      <c r="D272" s="47">
        <v>6</v>
      </c>
      <c r="E272" s="47">
        <v>3</v>
      </c>
      <c r="F272" s="47">
        <v>0</v>
      </c>
      <c r="H272" s="24"/>
    </row>
    <row r="273" spans="2:8" ht="12.75">
      <c r="B273" s="470" t="s">
        <v>222</v>
      </c>
      <c r="C273" s="471"/>
      <c r="D273" s="47">
        <v>1</v>
      </c>
      <c r="E273" s="47">
        <v>1</v>
      </c>
      <c r="F273" s="47">
        <v>0</v>
      </c>
      <c r="H273" s="24"/>
    </row>
    <row r="274" spans="2:8" ht="13.5" thickBot="1">
      <c r="B274" s="477" t="s">
        <v>90</v>
      </c>
      <c r="C274" s="478"/>
      <c r="D274" s="67">
        <f>SUM(D261:D273)</f>
        <v>313</v>
      </c>
      <c r="E274" s="67">
        <f>SUM(E261:E273)</f>
        <v>378</v>
      </c>
      <c r="F274" s="67">
        <f>SUM(F261:F273)</f>
        <v>13</v>
      </c>
      <c r="H274" s="24"/>
    </row>
    <row r="275" spans="2:6" ht="14.25" thickBot="1" thickTop="1">
      <c r="B275" s="474" t="s">
        <v>223</v>
      </c>
      <c r="C275" s="475"/>
      <c r="D275" s="475"/>
      <c r="E275" s="475"/>
      <c r="F275" s="476"/>
    </row>
    <row r="276" spans="2:6" ht="13.5" thickTop="1">
      <c r="B276" s="470" t="s">
        <v>224</v>
      </c>
      <c r="C276" s="471"/>
      <c r="D276" s="88">
        <v>0</v>
      </c>
      <c r="E276" s="88">
        <v>0</v>
      </c>
      <c r="F276" s="88">
        <v>0</v>
      </c>
    </row>
    <row r="277" spans="2:6" ht="12.75">
      <c r="B277" s="470" t="s">
        <v>225</v>
      </c>
      <c r="C277" s="471"/>
      <c r="D277" s="47">
        <v>3</v>
      </c>
      <c r="E277" s="47">
        <v>8</v>
      </c>
      <c r="F277" s="47">
        <v>0</v>
      </c>
    </row>
    <row r="278" spans="2:6" ht="13.5" thickBot="1">
      <c r="B278" s="477" t="s">
        <v>90</v>
      </c>
      <c r="C278" s="478"/>
      <c r="D278" s="67">
        <f>SUM(D276:D277)</f>
        <v>3</v>
      </c>
      <c r="E278" s="67">
        <f>SUM(E276:E277)</f>
        <v>8</v>
      </c>
      <c r="F278" s="67">
        <f>SUM(F276:F277)</f>
        <v>0</v>
      </c>
    </row>
    <row r="279" spans="2:6" ht="14.25" thickBot="1" thickTop="1">
      <c r="B279" s="474" t="s">
        <v>226</v>
      </c>
      <c r="C279" s="475"/>
      <c r="D279" s="475"/>
      <c r="E279" s="475"/>
      <c r="F279" s="476"/>
    </row>
    <row r="280" spans="2:6" ht="13.5" thickTop="1">
      <c r="B280" s="470" t="s">
        <v>227</v>
      </c>
      <c r="C280" s="471"/>
      <c r="D280" s="88">
        <v>13</v>
      </c>
      <c r="E280" s="88">
        <v>22</v>
      </c>
      <c r="F280" s="88">
        <v>0</v>
      </c>
    </row>
    <row r="281" spans="2:6" ht="12.75">
      <c r="B281" s="470" t="s">
        <v>228</v>
      </c>
      <c r="C281" s="471"/>
      <c r="D281" s="47">
        <v>6</v>
      </c>
      <c r="E281" s="47">
        <v>9</v>
      </c>
      <c r="F281" s="47">
        <v>0</v>
      </c>
    </row>
    <row r="282" spans="2:6" ht="12.75">
      <c r="B282" s="470" t="s">
        <v>229</v>
      </c>
      <c r="C282" s="471"/>
      <c r="D282" s="47">
        <v>0</v>
      </c>
      <c r="E282" s="47">
        <v>0</v>
      </c>
      <c r="F282" s="47">
        <v>0</v>
      </c>
    </row>
    <row r="283" spans="2:6" ht="12.75">
      <c r="B283" s="470" t="s">
        <v>230</v>
      </c>
      <c r="C283" s="471"/>
      <c r="D283" s="47">
        <v>20</v>
      </c>
      <c r="E283" s="47">
        <v>35</v>
      </c>
      <c r="F283" s="47">
        <v>0</v>
      </c>
    </row>
    <row r="284" spans="2:6" ht="12.75">
      <c r="B284" s="470" t="s">
        <v>231</v>
      </c>
      <c r="C284" s="471"/>
      <c r="D284" s="47">
        <v>2</v>
      </c>
      <c r="E284" s="47">
        <v>6</v>
      </c>
      <c r="F284" s="47">
        <v>0</v>
      </c>
    </row>
    <row r="285" spans="2:6" ht="12.75">
      <c r="B285" s="470" t="s">
        <v>232</v>
      </c>
      <c r="C285" s="471"/>
      <c r="D285" s="47">
        <v>1</v>
      </c>
      <c r="E285" s="47">
        <v>1</v>
      </c>
      <c r="F285" s="47">
        <v>0</v>
      </c>
    </row>
    <row r="286" spans="2:6" ht="12.75">
      <c r="B286" s="470" t="s">
        <v>233</v>
      </c>
      <c r="C286" s="471"/>
      <c r="D286" s="47">
        <v>0</v>
      </c>
      <c r="E286" s="47">
        <v>0</v>
      </c>
      <c r="F286" s="47">
        <v>0</v>
      </c>
    </row>
    <row r="287" spans="2:6" ht="12.75">
      <c r="B287" s="470" t="s">
        <v>234</v>
      </c>
      <c r="C287" s="471"/>
      <c r="D287" s="47">
        <v>0</v>
      </c>
      <c r="E287" s="47">
        <v>0</v>
      </c>
      <c r="F287" s="47">
        <v>0</v>
      </c>
    </row>
    <row r="288" spans="2:6" ht="12.75">
      <c r="B288" s="470" t="s">
        <v>235</v>
      </c>
      <c r="C288" s="471"/>
      <c r="D288" s="47">
        <v>18</v>
      </c>
      <c r="E288" s="47">
        <v>47</v>
      </c>
      <c r="F288" s="47">
        <v>2</v>
      </c>
    </row>
    <row r="289" spans="2:6" ht="12.75">
      <c r="B289" s="470" t="s">
        <v>236</v>
      </c>
      <c r="C289" s="471"/>
      <c r="D289" s="47">
        <v>15</v>
      </c>
      <c r="E289" s="47">
        <v>13</v>
      </c>
      <c r="F289" s="47">
        <v>0</v>
      </c>
    </row>
    <row r="290" spans="2:6" ht="12.75">
      <c r="B290" s="470" t="s">
        <v>237</v>
      </c>
      <c r="C290" s="471"/>
      <c r="D290" s="47">
        <v>11</v>
      </c>
      <c r="E290" s="47">
        <v>7</v>
      </c>
      <c r="F290" s="47">
        <v>0</v>
      </c>
    </row>
    <row r="291" spans="2:6" ht="12.75">
      <c r="B291" s="470" t="s">
        <v>238</v>
      </c>
      <c r="C291" s="471"/>
      <c r="D291" s="47">
        <v>2</v>
      </c>
      <c r="E291" s="47">
        <v>2</v>
      </c>
      <c r="F291" s="47">
        <v>0</v>
      </c>
    </row>
    <row r="292" spans="2:6" ht="12.75">
      <c r="B292" s="470" t="s">
        <v>239</v>
      </c>
      <c r="C292" s="471"/>
      <c r="D292" s="47">
        <v>0</v>
      </c>
      <c r="E292" s="47">
        <v>0</v>
      </c>
      <c r="F292" s="47">
        <v>0</v>
      </c>
    </row>
    <row r="293" spans="2:6" ht="12.75">
      <c r="B293" s="470" t="s">
        <v>240</v>
      </c>
      <c r="C293" s="471"/>
      <c r="D293" s="47">
        <v>0</v>
      </c>
      <c r="E293" s="47">
        <v>0</v>
      </c>
      <c r="F293" s="47">
        <v>0</v>
      </c>
    </row>
    <row r="294" spans="2:6" ht="12.75">
      <c r="B294" s="470" t="s">
        <v>241</v>
      </c>
      <c r="C294" s="471"/>
      <c r="D294" s="47">
        <v>0</v>
      </c>
      <c r="E294" s="47">
        <v>0</v>
      </c>
      <c r="F294" s="47">
        <v>0</v>
      </c>
    </row>
    <row r="295" spans="2:6" ht="13.5" thickBot="1">
      <c r="B295" s="477" t="s">
        <v>90</v>
      </c>
      <c r="C295" s="478"/>
      <c r="D295" s="67">
        <f>SUM(D280:D294)</f>
        <v>88</v>
      </c>
      <c r="E295" s="67">
        <f>SUM(E280:E294)</f>
        <v>142</v>
      </c>
      <c r="F295" s="67">
        <f>SUM(F280:F294)</f>
        <v>2</v>
      </c>
    </row>
    <row r="296" spans="2:6" ht="14.25" thickBot="1" thickTop="1">
      <c r="B296" s="474" t="s">
        <v>173</v>
      </c>
      <c r="C296" s="475"/>
      <c r="D296" s="475"/>
      <c r="E296" s="475"/>
      <c r="F296" s="476"/>
    </row>
    <row r="297" spans="2:6" ht="13.5" thickTop="1">
      <c r="B297" s="470" t="s">
        <v>242</v>
      </c>
      <c r="C297" s="471"/>
      <c r="D297" s="88">
        <v>0</v>
      </c>
      <c r="E297" s="88">
        <v>0</v>
      </c>
      <c r="F297" s="88">
        <v>0</v>
      </c>
    </row>
    <row r="298" spans="2:6" ht="13.5" thickBot="1">
      <c r="B298" s="477" t="s">
        <v>90</v>
      </c>
      <c r="C298" s="478"/>
      <c r="D298" s="67">
        <f>D297</f>
        <v>0</v>
      </c>
      <c r="E298" s="67">
        <f>E297</f>
        <v>0</v>
      </c>
      <c r="F298" s="67">
        <f>F297</f>
        <v>0</v>
      </c>
    </row>
    <row r="299" spans="2:6" ht="14.25" thickBot="1" thickTop="1">
      <c r="B299" s="474" t="s">
        <v>243</v>
      </c>
      <c r="C299" s="475"/>
      <c r="D299" s="475"/>
      <c r="E299" s="475"/>
      <c r="F299" s="476"/>
    </row>
    <row r="300" spans="2:6" ht="13.5" thickTop="1">
      <c r="B300" s="470" t="s">
        <v>244</v>
      </c>
      <c r="C300" s="471"/>
      <c r="D300" s="88">
        <v>56</v>
      </c>
      <c r="E300" s="88">
        <v>67</v>
      </c>
      <c r="F300" s="88">
        <v>0</v>
      </c>
    </row>
    <row r="301" spans="2:6" ht="12.75">
      <c r="B301" s="470" t="s">
        <v>988</v>
      </c>
      <c r="C301" s="471"/>
      <c r="D301" s="47">
        <v>0</v>
      </c>
      <c r="E301" s="47">
        <v>1</v>
      </c>
      <c r="F301" s="47">
        <v>0</v>
      </c>
    </row>
    <row r="302" spans="2:6" ht="12.75">
      <c r="B302" s="470" t="s">
        <v>245</v>
      </c>
      <c r="C302" s="471"/>
      <c r="D302" s="47">
        <v>18</v>
      </c>
      <c r="E302" s="47">
        <v>20</v>
      </c>
      <c r="F302" s="47">
        <v>0</v>
      </c>
    </row>
    <row r="303" spans="2:6" ht="12.75">
      <c r="B303" s="470" t="s">
        <v>246</v>
      </c>
      <c r="C303" s="471"/>
      <c r="D303" s="47">
        <v>0</v>
      </c>
      <c r="E303" s="47">
        <v>0</v>
      </c>
      <c r="F303" s="47">
        <v>0</v>
      </c>
    </row>
    <row r="304" spans="2:6" ht="12.75">
      <c r="B304" s="470" t="s">
        <v>247</v>
      </c>
      <c r="C304" s="471"/>
      <c r="D304" s="47">
        <v>0</v>
      </c>
      <c r="E304" s="47">
        <v>0</v>
      </c>
      <c r="F304" s="47">
        <v>0</v>
      </c>
    </row>
    <row r="305" spans="2:6" ht="12.75">
      <c r="B305" s="470" t="s">
        <v>989</v>
      </c>
      <c r="C305" s="471"/>
      <c r="D305" s="47">
        <v>0</v>
      </c>
      <c r="E305" s="47">
        <v>0</v>
      </c>
      <c r="F305" s="47">
        <v>0</v>
      </c>
    </row>
    <row r="306" spans="2:6" ht="12.75">
      <c r="B306" s="470" t="s">
        <v>248</v>
      </c>
      <c r="C306" s="471"/>
      <c r="D306" s="47">
        <v>0</v>
      </c>
      <c r="E306" s="47">
        <v>0</v>
      </c>
      <c r="F306" s="47">
        <v>0</v>
      </c>
    </row>
    <row r="307" spans="2:6" ht="12.75">
      <c r="B307" s="470" t="s">
        <v>249</v>
      </c>
      <c r="C307" s="471"/>
      <c r="D307" s="47">
        <v>0</v>
      </c>
      <c r="E307" s="47">
        <v>0</v>
      </c>
      <c r="F307" s="47">
        <v>0</v>
      </c>
    </row>
    <row r="308" spans="2:6" ht="13.5" thickBot="1">
      <c r="B308" s="477" t="s">
        <v>90</v>
      </c>
      <c r="C308" s="478"/>
      <c r="D308" s="67">
        <f>SUM(D300:D307)</f>
        <v>74</v>
      </c>
      <c r="E308" s="67">
        <f>SUM(E300:E307)</f>
        <v>88</v>
      </c>
      <c r="F308" s="67">
        <f>SUM(F300:F307)</f>
        <v>0</v>
      </c>
    </row>
    <row r="309" spans="2:6" ht="14.25" thickBot="1" thickTop="1">
      <c r="B309" s="474" t="s">
        <v>250</v>
      </c>
      <c r="C309" s="475"/>
      <c r="D309" s="475"/>
      <c r="E309" s="475"/>
      <c r="F309" s="476"/>
    </row>
    <row r="310" spans="2:6" ht="14.25" thickBot="1" thickTop="1">
      <c r="B310" s="470" t="s">
        <v>251</v>
      </c>
      <c r="C310" s="471"/>
      <c r="D310" s="88">
        <v>0</v>
      </c>
      <c r="E310" s="88">
        <v>0</v>
      </c>
      <c r="F310" s="88">
        <v>0</v>
      </c>
    </row>
    <row r="311" spans="2:6" ht="14.25" thickBot="1" thickTop="1">
      <c r="B311" s="470" t="s">
        <v>252</v>
      </c>
      <c r="C311" s="471"/>
      <c r="D311" s="47">
        <v>0</v>
      </c>
      <c r="E311" s="88">
        <v>0</v>
      </c>
      <c r="F311" s="88">
        <v>0</v>
      </c>
    </row>
    <row r="312" spans="2:6" ht="13.5" thickTop="1">
      <c r="B312" s="470" t="s">
        <v>39</v>
      </c>
      <c r="C312" s="471"/>
      <c r="D312" s="47">
        <v>0</v>
      </c>
      <c r="E312" s="88">
        <v>0</v>
      </c>
      <c r="F312" s="88">
        <v>0</v>
      </c>
    </row>
    <row r="313" spans="2:6" ht="13.5" thickBot="1">
      <c r="B313" s="477" t="s">
        <v>90</v>
      </c>
      <c r="C313" s="478"/>
      <c r="D313" s="67">
        <f>SUM(D310:D312)</f>
        <v>0</v>
      </c>
      <c r="E313" s="67">
        <f>SUM(E310:E312)</f>
        <v>0</v>
      </c>
      <c r="F313" s="67">
        <f>SUM(F310:F312)</f>
        <v>0</v>
      </c>
    </row>
    <row r="314" spans="2:6" ht="14.25" thickBot="1" thickTop="1">
      <c r="B314" s="474" t="s">
        <v>253</v>
      </c>
      <c r="C314" s="475"/>
      <c r="D314" s="475"/>
      <c r="E314" s="475"/>
      <c r="F314" s="476"/>
    </row>
    <row r="315" spans="2:6" ht="14.25" thickBot="1" thickTop="1">
      <c r="B315" s="470" t="s">
        <v>990</v>
      </c>
      <c r="C315" s="471"/>
      <c r="D315" s="88">
        <v>0</v>
      </c>
      <c r="E315" s="88">
        <v>0</v>
      </c>
      <c r="F315" s="88">
        <v>0</v>
      </c>
    </row>
    <row r="316" spans="2:6" ht="14.25" thickBot="1" thickTop="1">
      <c r="B316" s="470" t="s">
        <v>254</v>
      </c>
      <c r="C316" s="471"/>
      <c r="D316" s="47">
        <v>0</v>
      </c>
      <c r="E316" s="88">
        <v>0</v>
      </c>
      <c r="F316" s="88">
        <v>0</v>
      </c>
    </row>
    <row r="317" spans="2:6" ht="14.25" thickBot="1" thickTop="1">
      <c r="B317" s="470" t="s">
        <v>255</v>
      </c>
      <c r="C317" s="471"/>
      <c r="D317" s="47">
        <v>0</v>
      </c>
      <c r="E317" s="88">
        <v>0</v>
      </c>
      <c r="F317" s="88">
        <v>0</v>
      </c>
    </row>
    <row r="318" spans="2:6" ht="14.25" thickBot="1" thickTop="1">
      <c r="B318" s="470" t="s">
        <v>256</v>
      </c>
      <c r="C318" s="471"/>
      <c r="D318" s="47">
        <v>0</v>
      </c>
      <c r="E318" s="47">
        <v>3</v>
      </c>
      <c r="F318" s="88">
        <v>0</v>
      </c>
    </row>
    <row r="319" spans="2:6" ht="14.25" thickBot="1" thickTop="1">
      <c r="B319" s="470" t="s">
        <v>257</v>
      </c>
      <c r="C319" s="471"/>
      <c r="D319" s="47">
        <v>0</v>
      </c>
      <c r="E319" s="47">
        <v>0</v>
      </c>
      <c r="F319" s="88">
        <v>0</v>
      </c>
    </row>
    <row r="320" spans="2:6" ht="14.25" thickBot="1" thickTop="1">
      <c r="B320" s="470" t="s">
        <v>991</v>
      </c>
      <c r="C320" s="471"/>
      <c r="D320" s="47">
        <v>0</v>
      </c>
      <c r="E320" s="47">
        <v>0</v>
      </c>
      <c r="F320" s="88">
        <v>0</v>
      </c>
    </row>
    <row r="321" spans="2:6" ht="14.25" thickBot="1" thickTop="1">
      <c r="B321" s="470" t="s">
        <v>258</v>
      </c>
      <c r="C321" s="471"/>
      <c r="D321" s="47">
        <v>48</v>
      </c>
      <c r="E321" s="47">
        <v>76</v>
      </c>
      <c r="F321" s="88">
        <v>0</v>
      </c>
    </row>
    <row r="322" spans="2:6" ht="14.25" thickBot="1" thickTop="1">
      <c r="B322" s="470" t="s">
        <v>259</v>
      </c>
      <c r="C322" s="471"/>
      <c r="D322" s="47">
        <v>0</v>
      </c>
      <c r="E322" s="47">
        <v>2</v>
      </c>
      <c r="F322" s="88">
        <v>0</v>
      </c>
    </row>
    <row r="323" spans="2:6" ht="13.5" thickTop="1">
      <c r="B323" s="470" t="s">
        <v>260</v>
      </c>
      <c r="C323" s="471"/>
      <c r="D323" s="47">
        <v>0</v>
      </c>
      <c r="E323" s="47">
        <v>0</v>
      </c>
      <c r="F323" s="88">
        <v>0</v>
      </c>
    </row>
    <row r="324" spans="2:6" ht="13.5" thickBot="1">
      <c r="B324" s="477" t="s">
        <v>90</v>
      </c>
      <c r="C324" s="478"/>
      <c r="D324" s="67">
        <f>SUM(D315:D323)</f>
        <v>48</v>
      </c>
      <c r="E324" s="67">
        <f>SUM(E315:E323)</f>
        <v>81</v>
      </c>
      <c r="F324" s="67">
        <f>SUM(F315:F323)</f>
        <v>0</v>
      </c>
    </row>
    <row r="325" spans="2:6" ht="14.25" thickBot="1" thickTop="1">
      <c r="B325" s="474" t="s">
        <v>261</v>
      </c>
      <c r="C325" s="475"/>
      <c r="D325" s="475"/>
      <c r="E325" s="475"/>
      <c r="F325" s="476"/>
    </row>
    <row r="326" spans="2:6" ht="13.5" thickTop="1">
      <c r="B326" s="470" t="s">
        <v>262</v>
      </c>
      <c r="C326" s="471"/>
      <c r="D326" s="88">
        <v>5</v>
      </c>
      <c r="E326" s="88">
        <v>7</v>
      </c>
      <c r="F326" s="88">
        <v>0</v>
      </c>
    </row>
    <row r="327" spans="2:6" ht="12.75">
      <c r="B327" s="470" t="s">
        <v>263</v>
      </c>
      <c r="C327" s="471"/>
      <c r="D327" s="47">
        <v>0</v>
      </c>
      <c r="E327" s="47">
        <v>0</v>
      </c>
      <c r="F327" s="47">
        <v>0</v>
      </c>
    </row>
    <row r="328" spans="2:6" ht="12.75">
      <c r="B328" s="470" t="s">
        <v>992</v>
      </c>
      <c r="C328" s="471"/>
      <c r="D328" s="76">
        <v>3</v>
      </c>
      <c r="E328" s="76">
        <v>4</v>
      </c>
      <c r="F328" s="76">
        <v>0</v>
      </c>
    </row>
    <row r="329" spans="2:6" ht="13.5" thickBot="1">
      <c r="B329" s="477" t="s">
        <v>90</v>
      </c>
      <c r="C329" s="478"/>
      <c r="D329" s="67">
        <f>SUM(D326:D328)</f>
        <v>8</v>
      </c>
      <c r="E329" s="67">
        <f>SUM(E326:E328)</f>
        <v>11</v>
      </c>
      <c r="F329" s="67">
        <f>SUM(F326:F328)</f>
        <v>0</v>
      </c>
    </row>
    <row r="330" spans="2:6" ht="14.25" thickBot="1" thickTop="1">
      <c r="B330" s="474" t="s">
        <v>264</v>
      </c>
      <c r="C330" s="475"/>
      <c r="D330" s="475"/>
      <c r="E330" s="475"/>
      <c r="F330" s="476"/>
    </row>
    <row r="331" spans="2:6" ht="13.5" thickTop="1">
      <c r="B331" s="470" t="s">
        <v>265</v>
      </c>
      <c r="C331" s="471"/>
      <c r="D331" s="88">
        <v>0</v>
      </c>
      <c r="E331" s="88">
        <v>0</v>
      </c>
      <c r="F331" s="88">
        <v>0</v>
      </c>
    </row>
    <row r="332" spans="2:6" ht="12.75">
      <c r="B332" s="470" t="s">
        <v>266</v>
      </c>
      <c r="C332" s="471"/>
      <c r="D332" s="47">
        <v>412</v>
      </c>
      <c r="E332" s="47">
        <v>388</v>
      </c>
      <c r="F332" s="47">
        <v>0</v>
      </c>
    </row>
    <row r="333" spans="2:6" ht="12.75">
      <c r="B333" s="470" t="s">
        <v>267</v>
      </c>
      <c r="C333" s="471"/>
      <c r="D333" s="47">
        <v>1</v>
      </c>
      <c r="E333" s="47">
        <v>0</v>
      </c>
      <c r="F333" s="47">
        <v>0</v>
      </c>
    </row>
    <row r="334" spans="2:6" ht="13.5" thickBot="1">
      <c r="B334" s="477" t="s">
        <v>90</v>
      </c>
      <c r="C334" s="478"/>
      <c r="D334" s="67">
        <f>SUM(D331:D333)</f>
        <v>413</v>
      </c>
      <c r="E334" s="67">
        <f>SUM(E331:E333)</f>
        <v>388</v>
      </c>
      <c r="F334" s="67">
        <f>SUM(F331:F333)</f>
        <v>0</v>
      </c>
    </row>
    <row r="335" spans="2:6" ht="14.25" thickBot="1" thickTop="1">
      <c r="B335" s="474" t="s">
        <v>268</v>
      </c>
      <c r="C335" s="475"/>
      <c r="D335" s="475"/>
      <c r="E335" s="475"/>
      <c r="F335" s="476"/>
    </row>
    <row r="336" spans="2:6" ht="13.5" thickTop="1">
      <c r="B336" s="470" t="s">
        <v>1010</v>
      </c>
      <c r="C336" s="471"/>
      <c r="D336" s="88">
        <v>3</v>
      </c>
      <c r="E336" s="88">
        <v>0</v>
      </c>
      <c r="F336" s="88">
        <v>0</v>
      </c>
    </row>
    <row r="337" spans="2:6" ht="12.75">
      <c r="B337" s="470" t="s">
        <v>1011</v>
      </c>
      <c r="C337" s="471"/>
      <c r="D337" s="47">
        <v>2</v>
      </c>
      <c r="E337" s="47">
        <v>2</v>
      </c>
      <c r="F337" s="47">
        <v>0</v>
      </c>
    </row>
    <row r="338" spans="2:6" ht="12.75">
      <c r="B338" s="470" t="s">
        <v>1012</v>
      </c>
      <c r="C338" s="471"/>
      <c r="D338" s="47">
        <v>1</v>
      </c>
      <c r="E338" s="47">
        <v>0</v>
      </c>
      <c r="F338" s="47">
        <v>0</v>
      </c>
    </row>
    <row r="339" spans="2:6" ht="12.75">
      <c r="B339" s="470" t="s">
        <v>1013</v>
      </c>
      <c r="C339" s="471"/>
      <c r="D339" s="47">
        <v>0</v>
      </c>
      <c r="E339" s="47">
        <v>0</v>
      </c>
      <c r="F339" s="47">
        <v>0</v>
      </c>
    </row>
    <row r="340" spans="2:6" ht="12.75">
      <c r="B340" s="470" t="s">
        <v>1014</v>
      </c>
      <c r="C340" s="471"/>
      <c r="D340" s="47">
        <v>0</v>
      </c>
      <c r="E340" s="47">
        <v>0</v>
      </c>
      <c r="F340" s="47">
        <v>0</v>
      </c>
    </row>
    <row r="341" spans="2:6" ht="12.75">
      <c r="B341" s="470" t="s">
        <v>262</v>
      </c>
      <c r="C341" s="471"/>
      <c r="D341" s="47">
        <v>0</v>
      </c>
      <c r="E341" s="47">
        <v>0</v>
      </c>
      <c r="F341" s="47">
        <v>0</v>
      </c>
    </row>
    <row r="342" spans="2:6" ht="12.75">
      <c r="B342" s="470" t="s">
        <v>1015</v>
      </c>
      <c r="C342" s="471"/>
      <c r="D342" s="47">
        <v>0</v>
      </c>
      <c r="E342" s="47">
        <v>0</v>
      </c>
      <c r="F342" s="47">
        <v>0</v>
      </c>
    </row>
    <row r="343" spans="2:6" ht="13.5" thickBot="1">
      <c r="B343" s="477" t="s">
        <v>90</v>
      </c>
      <c r="C343" s="478"/>
      <c r="D343" s="67">
        <f>SUM(D336:D342)</f>
        <v>6</v>
      </c>
      <c r="E343" s="67">
        <f>SUM(E336:E342)</f>
        <v>2</v>
      </c>
      <c r="F343" s="67">
        <f>SUM(F338:F342)</f>
        <v>0</v>
      </c>
    </row>
    <row r="344" spans="2:6" ht="13.5" thickTop="1">
      <c r="B344" s="539" t="s">
        <v>448</v>
      </c>
      <c r="C344" s="540"/>
      <c r="D344" s="540"/>
      <c r="E344" s="540"/>
      <c r="F344" s="541"/>
    </row>
    <row r="345" spans="2:6" ht="12.75">
      <c r="B345" s="470" t="s">
        <v>980</v>
      </c>
      <c r="C345" s="471"/>
      <c r="D345" s="47">
        <v>0</v>
      </c>
      <c r="E345" s="47">
        <v>0</v>
      </c>
      <c r="F345" s="47">
        <v>0</v>
      </c>
    </row>
    <row r="346" spans="2:6" ht="12.75">
      <c r="B346" s="470" t="s">
        <v>230</v>
      </c>
      <c r="C346" s="471"/>
      <c r="D346" s="76">
        <v>41</v>
      </c>
      <c r="E346" s="47">
        <v>70</v>
      </c>
      <c r="F346" s="47">
        <v>0</v>
      </c>
    </row>
    <row r="347" spans="2:6" ht="12.75">
      <c r="B347" s="470" t="s">
        <v>981</v>
      </c>
      <c r="C347" s="471"/>
      <c r="D347" s="76">
        <v>5</v>
      </c>
      <c r="E347" s="47">
        <v>17</v>
      </c>
      <c r="F347" s="47">
        <v>0</v>
      </c>
    </row>
    <row r="348" spans="2:6" ht="12.75">
      <c r="B348" s="470" t="s">
        <v>982</v>
      </c>
      <c r="C348" s="471"/>
      <c r="D348" s="76">
        <v>0</v>
      </c>
      <c r="E348" s="47">
        <v>0</v>
      </c>
      <c r="F348" s="47">
        <v>0</v>
      </c>
    </row>
    <row r="349" spans="2:6" ht="12.75">
      <c r="B349" s="470" t="s">
        <v>983</v>
      </c>
      <c r="C349" s="471"/>
      <c r="D349" s="76">
        <v>147</v>
      </c>
      <c r="E349" s="47">
        <v>224</v>
      </c>
      <c r="F349" s="47">
        <v>15</v>
      </c>
    </row>
    <row r="350" spans="2:6" ht="12.75">
      <c r="B350" s="470" t="s">
        <v>949</v>
      </c>
      <c r="C350" s="471"/>
      <c r="D350" s="76">
        <v>135</v>
      </c>
      <c r="E350" s="47">
        <v>182</v>
      </c>
      <c r="F350" s="47">
        <v>0</v>
      </c>
    </row>
    <row r="351" spans="2:6" ht="12.75">
      <c r="B351" s="470" t="s">
        <v>984</v>
      </c>
      <c r="C351" s="471"/>
      <c r="D351" s="76">
        <v>0</v>
      </c>
      <c r="E351" s="47">
        <v>0</v>
      </c>
      <c r="F351" s="47">
        <v>0</v>
      </c>
    </row>
    <row r="352" spans="2:6" ht="12.75">
      <c r="B352" s="470" t="s">
        <v>985</v>
      </c>
      <c r="C352" s="471"/>
      <c r="D352" s="76">
        <v>0</v>
      </c>
      <c r="E352" s="47">
        <v>0</v>
      </c>
      <c r="F352" s="47">
        <v>0</v>
      </c>
    </row>
    <row r="353" spans="2:6" ht="12.75">
      <c r="B353" s="470" t="s">
        <v>986</v>
      </c>
      <c r="C353" s="471"/>
      <c r="D353" s="76">
        <v>3</v>
      </c>
      <c r="E353" s="47">
        <v>6</v>
      </c>
      <c r="F353" s="47">
        <v>0</v>
      </c>
    </row>
    <row r="354" spans="2:6" ht="12.75">
      <c r="B354" s="470" t="s">
        <v>987</v>
      </c>
      <c r="C354" s="471"/>
      <c r="D354" s="76">
        <v>79</v>
      </c>
      <c r="E354" s="47">
        <v>284</v>
      </c>
      <c r="F354" s="47">
        <v>0</v>
      </c>
    </row>
    <row r="355" spans="2:6" ht="13.5" thickBot="1">
      <c r="B355" s="477" t="s">
        <v>90</v>
      </c>
      <c r="C355" s="478"/>
      <c r="D355" s="67">
        <f>SUM(D345:D354)</f>
        <v>410</v>
      </c>
      <c r="E355" s="67">
        <f>SUM(E345:E354)</f>
        <v>783</v>
      </c>
      <c r="F355" s="67">
        <f>SUM(F345:F354)</f>
        <v>15</v>
      </c>
    </row>
    <row r="356" ht="13.5" thickTop="1"/>
    <row r="357" ht="13.5" thickBot="1"/>
    <row r="358" spans="2:8" ht="14.25" thickBot="1" thickTop="1">
      <c r="B358" s="518" t="s">
        <v>993</v>
      </c>
      <c r="C358" s="519"/>
      <c r="D358" s="18">
        <f>ANYO_MEMORIA</f>
        <v>2015</v>
      </c>
      <c r="E358" s="18">
        <f>ANYO_MEMORIA-1</f>
        <v>2014</v>
      </c>
      <c r="F358" s="18" t="s">
        <v>62</v>
      </c>
      <c r="H358" s="19"/>
    </row>
    <row r="359" spans="2:6" ht="13.5" thickTop="1">
      <c r="B359" s="472" t="s">
        <v>996</v>
      </c>
      <c r="C359" s="473"/>
      <c r="D359" s="43">
        <v>0</v>
      </c>
      <c r="E359" s="44">
        <v>0</v>
      </c>
      <c r="F359" s="45">
        <v>0</v>
      </c>
    </row>
    <row r="360" spans="2:6" ht="12.75">
      <c r="B360" s="522" t="s">
        <v>994</v>
      </c>
      <c r="C360" s="523"/>
      <c r="D360" s="47">
        <v>0</v>
      </c>
      <c r="E360" s="48">
        <v>0</v>
      </c>
      <c r="F360" s="49">
        <v>0</v>
      </c>
    </row>
    <row r="361" spans="2:6" ht="13.5" thickBot="1">
      <c r="B361" s="537" t="s">
        <v>995</v>
      </c>
      <c r="C361" s="538"/>
      <c r="D361" s="51">
        <v>0</v>
      </c>
      <c r="E361" s="52">
        <v>0</v>
      </c>
      <c r="F361" s="53">
        <v>0</v>
      </c>
    </row>
    <row r="362" ht="13.5" thickTop="1"/>
  </sheetData>
  <sheetProtection/>
  <mergeCells count="205">
    <mergeCell ref="B77:C77"/>
    <mergeCell ref="B80:C80"/>
    <mergeCell ref="B101:C101"/>
    <mergeCell ref="B89:B90"/>
    <mergeCell ref="B93:C93"/>
    <mergeCell ref="B87:B88"/>
    <mergeCell ref="B253:B254"/>
    <mergeCell ref="B255:C255"/>
    <mergeCell ref="B273:C273"/>
    <mergeCell ref="B81:B82"/>
    <mergeCell ref="B83:B84"/>
    <mergeCell ref="B85:B86"/>
    <mergeCell ref="B249:C249"/>
    <mergeCell ref="B252:C252"/>
    <mergeCell ref="B245:B246"/>
    <mergeCell ref="B244:C244"/>
    <mergeCell ref="B240:C240"/>
    <mergeCell ref="B243:C243"/>
    <mergeCell ref="B360:C360"/>
    <mergeCell ref="B345:C345"/>
    <mergeCell ref="B346:C346"/>
    <mergeCell ref="B347:C347"/>
    <mergeCell ref="B353:C353"/>
    <mergeCell ref="B358:C358"/>
    <mergeCell ref="B275:F275"/>
    <mergeCell ref="B344:F344"/>
    <mergeCell ref="B260:F260"/>
    <mergeCell ref="B274:C274"/>
    <mergeCell ref="B334:C334"/>
    <mergeCell ref="B359:C359"/>
    <mergeCell ref="B296:F296"/>
    <mergeCell ref="B313:C313"/>
    <mergeCell ref="B314:F314"/>
    <mergeCell ref="B324:C324"/>
    <mergeCell ref="B280:C280"/>
    <mergeCell ref="B281:C281"/>
    <mergeCell ref="B212:C212"/>
    <mergeCell ref="B166:B184"/>
    <mergeCell ref="B208:C208"/>
    <mergeCell ref="B209:C209"/>
    <mergeCell ref="B185:B203"/>
    <mergeCell ref="B361:C361"/>
    <mergeCell ref="B355:C355"/>
    <mergeCell ref="B343:C343"/>
    <mergeCell ref="B276:C276"/>
    <mergeCell ref="B259:C259"/>
    <mergeCell ref="B239:C239"/>
    <mergeCell ref="B248:C248"/>
    <mergeCell ref="B234:C234"/>
    <mergeCell ref="B235:B237"/>
    <mergeCell ref="B228:F228"/>
    <mergeCell ref="B152:C152"/>
    <mergeCell ref="B213:F213"/>
    <mergeCell ref="B217:F217"/>
    <mergeCell ref="B222:F222"/>
    <mergeCell ref="B225:F225"/>
    <mergeCell ref="B219:C219"/>
    <mergeCell ref="B218:C218"/>
    <mergeCell ref="B221:C221"/>
    <mergeCell ref="B229:C229"/>
    <mergeCell ref="B226:C226"/>
    <mergeCell ref="B227:C227"/>
    <mergeCell ref="B151:C151"/>
    <mergeCell ref="B153:B158"/>
    <mergeCell ref="B159:B160"/>
    <mergeCell ref="B165:C165"/>
    <mergeCell ref="B223:C223"/>
    <mergeCell ref="B206:C206"/>
    <mergeCell ref="B207:C207"/>
    <mergeCell ref="B214:C214"/>
    <mergeCell ref="B215:C215"/>
    <mergeCell ref="B216:C216"/>
    <mergeCell ref="B161:B162"/>
    <mergeCell ref="B132:C132"/>
    <mergeCell ref="B137:B138"/>
    <mergeCell ref="B141:C141"/>
    <mergeCell ref="B142:B143"/>
    <mergeCell ref="B133:B134"/>
    <mergeCell ref="B135:B136"/>
    <mergeCell ref="B144:B145"/>
    <mergeCell ref="B146:B147"/>
    <mergeCell ref="B148:C148"/>
    <mergeCell ref="B105:C105"/>
    <mergeCell ref="B106:C106"/>
    <mergeCell ref="B110:C110"/>
    <mergeCell ref="B111:B114"/>
    <mergeCell ref="B121:C121"/>
    <mergeCell ref="B104:C104"/>
    <mergeCell ref="B122:B125"/>
    <mergeCell ref="B107:C107"/>
    <mergeCell ref="B115:B117"/>
    <mergeCell ref="B20:C20"/>
    <mergeCell ref="B3:C3"/>
    <mergeCell ref="B4:B8"/>
    <mergeCell ref="B9:B11"/>
    <mergeCell ref="B12:B17"/>
    <mergeCell ref="B73:C73"/>
    <mergeCell ref="B60:C60"/>
    <mergeCell ref="B22:B27"/>
    <mergeCell ref="B37:B39"/>
    <mergeCell ref="B47:C47"/>
    <mergeCell ref="B30:C30"/>
    <mergeCell ref="B31:B33"/>
    <mergeCell ref="B48:B52"/>
    <mergeCell ref="B43:C43"/>
    <mergeCell ref="B44:C44"/>
    <mergeCell ref="B53:B57"/>
    <mergeCell ref="B42:C42"/>
    <mergeCell ref="B272:C272"/>
    <mergeCell ref="B118:C118"/>
    <mergeCell ref="B126:B128"/>
    <mergeCell ref="B129:C129"/>
    <mergeCell ref="B96:C96"/>
    <mergeCell ref="B72:C72"/>
    <mergeCell ref="B61:B66"/>
    <mergeCell ref="B67:B69"/>
    <mergeCell ref="B74:C74"/>
    <mergeCell ref="B75:C75"/>
    <mergeCell ref="B76:C76"/>
    <mergeCell ref="B279:F279"/>
    <mergeCell ref="B99:C100"/>
    <mergeCell ref="B94:C94"/>
    <mergeCell ref="B95:C95"/>
    <mergeCell ref="B230:C230"/>
    <mergeCell ref="B224:C224"/>
    <mergeCell ref="B348:C348"/>
    <mergeCell ref="B349:C349"/>
    <mergeCell ref="B350:C350"/>
    <mergeCell ref="B351:C351"/>
    <mergeCell ref="B352:C352"/>
    <mergeCell ref="B282:C282"/>
    <mergeCell ref="B283:C283"/>
    <mergeCell ref="B284:C284"/>
    <mergeCell ref="B285:C285"/>
    <mergeCell ref="B286:C286"/>
    <mergeCell ref="B354:C354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87:C287"/>
    <mergeCell ref="B291:C291"/>
    <mergeCell ref="B292:C292"/>
    <mergeCell ref="B317:C317"/>
    <mergeCell ref="B293:C293"/>
    <mergeCell ref="B294:C294"/>
    <mergeCell ref="B297:C297"/>
    <mergeCell ref="B300:C300"/>
    <mergeCell ref="B299:F299"/>
    <mergeCell ref="B303:C303"/>
    <mergeCell ref="B315:C315"/>
    <mergeCell ref="B333:C333"/>
    <mergeCell ref="B304:C304"/>
    <mergeCell ref="B306:C306"/>
    <mergeCell ref="B307:C307"/>
    <mergeCell ref="B310:C310"/>
    <mergeCell ref="B327:C327"/>
    <mergeCell ref="B330:F330"/>
    <mergeCell ref="B332:C332"/>
    <mergeCell ref="B311:C311"/>
    <mergeCell ref="B290:C290"/>
    <mergeCell ref="B342:C342"/>
    <mergeCell ref="B301:C301"/>
    <mergeCell ref="B305:C305"/>
    <mergeCell ref="B321:C321"/>
    <mergeCell ref="B322:C322"/>
    <mergeCell ref="B323:C323"/>
    <mergeCell ref="B298:C298"/>
    <mergeCell ref="B302:C302"/>
    <mergeCell ref="B295:C295"/>
    <mergeCell ref="B312:C312"/>
    <mergeCell ref="B331:C331"/>
    <mergeCell ref="B288:C288"/>
    <mergeCell ref="B308:C308"/>
    <mergeCell ref="B220:C220"/>
    <mergeCell ref="B289:C289"/>
    <mergeCell ref="B278:C278"/>
    <mergeCell ref="B256:C256"/>
    <mergeCell ref="B247:C247"/>
    <mergeCell ref="B233:C233"/>
    <mergeCell ref="B329:C329"/>
    <mergeCell ref="B318:C318"/>
    <mergeCell ref="B316:C316"/>
    <mergeCell ref="B328:C328"/>
    <mergeCell ref="B341:C341"/>
    <mergeCell ref="B340:C340"/>
    <mergeCell ref="B339:C339"/>
    <mergeCell ref="B338:C338"/>
    <mergeCell ref="B337:C337"/>
    <mergeCell ref="B336:C336"/>
    <mergeCell ref="B270:C270"/>
    <mergeCell ref="B271:C271"/>
    <mergeCell ref="B277:C277"/>
    <mergeCell ref="B238:C238"/>
    <mergeCell ref="B335:F335"/>
    <mergeCell ref="B325:F325"/>
    <mergeCell ref="B326:C326"/>
    <mergeCell ref="B320:C320"/>
    <mergeCell ref="B319:C319"/>
    <mergeCell ref="B309:F30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 r:id="rId1"/>
  <rowBreaks count="9" manualBreakCount="9">
    <brk id="29" max="255" man="1"/>
    <brk id="69" max="255" man="1"/>
    <brk id="123" max="255" man="1"/>
    <brk id="162" max="255" man="1"/>
    <brk id="179" max="255" man="1"/>
    <brk id="226" max="255" man="1"/>
    <brk id="257" max="255" man="1"/>
    <brk id="289" max="255" man="1"/>
    <brk id="3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30"/>
  <sheetViews>
    <sheetView showGridLines="0" showRowColHeaders="0" zoomScalePageLayoutView="0" workbookViewId="0" topLeftCell="A1">
      <pane xSplit="2" ySplit="3" topLeftCell="C306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F324" sqref="F324:P324"/>
    </sheetView>
  </sheetViews>
  <sheetFormatPr defaultColWidth="11.421875" defaultRowHeight="6.75" customHeight="1"/>
  <cols>
    <col min="1" max="1" width="2.7109375" style="121" customWidth="1"/>
    <col min="2" max="2" width="75.8515625" style="121" customWidth="1"/>
    <col min="3" max="7" width="14.7109375" style="121" customWidth="1"/>
    <col min="8" max="9" width="15.140625" style="121" customWidth="1"/>
    <col min="10" max="16" width="14.7109375" style="121" customWidth="1"/>
    <col min="17" max="16384" width="11.421875" style="121" customWidth="1"/>
  </cols>
  <sheetData>
    <row r="2" spans="3:16" ht="14.25" customHeight="1" thickBot="1">
      <c r="C2" s="18">
        <f>ANYO_MEMORIA</f>
        <v>2015</v>
      </c>
      <c r="D2" s="18">
        <f>ANYO_MEMORIA-1</f>
        <v>2014</v>
      </c>
      <c r="E2" s="18" t="s">
        <v>62</v>
      </c>
      <c r="F2" s="18">
        <f aca="true" t="shared" si="0" ref="F2:P2">ANYO_MEMORIA</f>
        <v>2015</v>
      </c>
      <c r="G2" s="18">
        <f t="shared" si="0"/>
        <v>2015</v>
      </c>
      <c r="H2" s="18">
        <f t="shared" si="0"/>
        <v>2015</v>
      </c>
      <c r="I2" s="18">
        <f t="shared" si="0"/>
        <v>2015</v>
      </c>
      <c r="J2" s="18">
        <f t="shared" si="0"/>
        <v>2015</v>
      </c>
      <c r="K2" s="18">
        <f t="shared" si="0"/>
        <v>2015</v>
      </c>
      <c r="L2" s="18">
        <f t="shared" si="0"/>
        <v>2015</v>
      </c>
      <c r="M2" s="18">
        <f t="shared" si="0"/>
        <v>2015</v>
      </c>
      <c r="N2" s="18">
        <f t="shared" si="0"/>
        <v>2015</v>
      </c>
      <c r="O2" s="18">
        <f t="shared" si="0"/>
        <v>2015</v>
      </c>
      <c r="P2" s="18">
        <f t="shared" si="0"/>
        <v>2015</v>
      </c>
    </row>
    <row r="3" spans="1:16" s="122" customFormat="1" ht="38.25" customHeight="1" thickBot="1" thickTop="1">
      <c r="A3" s="121"/>
      <c r="B3" s="123"/>
      <c r="C3" s="125" t="s">
        <v>3</v>
      </c>
      <c r="D3" s="125" t="s">
        <v>3</v>
      </c>
      <c r="E3" s="126" t="s">
        <v>3</v>
      </c>
      <c r="F3" s="125" t="s">
        <v>269</v>
      </c>
      <c r="G3" s="125" t="s">
        <v>270</v>
      </c>
      <c r="H3" s="125" t="s">
        <v>271</v>
      </c>
      <c r="I3" s="125" t="s">
        <v>272</v>
      </c>
      <c r="J3" s="125" t="s">
        <v>50</v>
      </c>
      <c r="K3" s="125" t="s">
        <v>52</v>
      </c>
      <c r="L3" s="125" t="s">
        <v>53</v>
      </c>
      <c r="M3" s="125" t="s">
        <v>55</v>
      </c>
      <c r="N3" s="125" t="s">
        <v>273</v>
      </c>
      <c r="O3" s="125" t="s">
        <v>58</v>
      </c>
      <c r="P3" s="127" t="s">
        <v>32</v>
      </c>
    </row>
    <row r="4" spans="1:16" s="128" customFormat="1" ht="18" customHeight="1" thickTop="1">
      <c r="A4" s="121"/>
      <c r="B4" s="129" t="s">
        <v>274</v>
      </c>
      <c r="C4" s="130">
        <f>SUM(C5:C8)</f>
        <v>5</v>
      </c>
      <c r="D4" s="130">
        <v>11</v>
      </c>
      <c r="E4" s="131">
        <f aca="true" t="shared" si="1" ref="E4:E41">IF(IF(D4="S/D",0,D4)&lt;&gt;0,(C4-D4)/D4,0)</f>
        <v>-0.5454545454545454</v>
      </c>
      <c r="F4" s="130">
        <f aca="true" t="shared" si="2" ref="F4:P4">SUM(F5:F8)</f>
        <v>0</v>
      </c>
      <c r="G4" s="130">
        <f t="shared" si="2"/>
        <v>0</v>
      </c>
      <c r="H4" s="130">
        <f t="shared" si="2"/>
        <v>3</v>
      </c>
      <c r="I4" s="130">
        <f t="shared" si="2"/>
        <v>3</v>
      </c>
      <c r="J4" s="130">
        <f t="shared" si="2"/>
        <v>0</v>
      </c>
      <c r="K4" s="130">
        <f t="shared" si="2"/>
        <v>0</v>
      </c>
      <c r="L4" s="130">
        <f t="shared" si="2"/>
        <v>0</v>
      </c>
      <c r="M4" s="130">
        <f t="shared" si="2"/>
        <v>0</v>
      </c>
      <c r="N4" s="130">
        <f t="shared" si="2"/>
        <v>0</v>
      </c>
      <c r="O4" s="130">
        <f t="shared" si="2"/>
        <v>0</v>
      </c>
      <c r="P4" s="132">
        <f t="shared" si="2"/>
        <v>3</v>
      </c>
    </row>
    <row r="5" spans="2:16" ht="14.25" customHeight="1">
      <c r="B5" s="133" t="s">
        <v>275</v>
      </c>
      <c r="C5" s="454">
        <v>0</v>
      </c>
      <c r="D5" s="135">
        <v>0</v>
      </c>
      <c r="E5" s="136">
        <f>IF(IF(D5="S/D",0,D5)&lt;&gt;0,(C10-D5)/D5,0)</f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7">
        <v>0</v>
      </c>
    </row>
    <row r="6" spans="2:16" ht="14.25" customHeight="1">
      <c r="B6" s="133" t="s">
        <v>276</v>
      </c>
      <c r="C6" s="134">
        <v>0</v>
      </c>
      <c r="D6" s="135">
        <v>0</v>
      </c>
      <c r="E6" s="136">
        <f t="shared" si="1"/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7">
        <v>0</v>
      </c>
    </row>
    <row r="7" spans="2:16" ht="14.25" customHeight="1">
      <c r="B7" s="133" t="s">
        <v>277</v>
      </c>
      <c r="C7" s="134">
        <v>4</v>
      </c>
      <c r="D7" s="138">
        <v>4</v>
      </c>
      <c r="E7" s="136">
        <f t="shared" si="1"/>
        <v>0</v>
      </c>
      <c r="F7" s="134">
        <v>0</v>
      </c>
      <c r="G7" s="134">
        <v>0</v>
      </c>
      <c r="H7" s="134">
        <v>3</v>
      </c>
      <c r="I7" s="134">
        <v>3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7">
        <v>3</v>
      </c>
    </row>
    <row r="8" spans="2:16" ht="14.25" customHeight="1">
      <c r="B8" s="139" t="s">
        <v>278</v>
      </c>
      <c r="C8" s="134">
        <v>1</v>
      </c>
      <c r="D8" s="141">
        <v>7</v>
      </c>
      <c r="E8" s="142">
        <f t="shared" si="1"/>
        <v>-0.8571428571428571</v>
      </c>
      <c r="F8" s="140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40">
        <v>0</v>
      </c>
      <c r="O8" s="134">
        <v>0</v>
      </c>
      <c r="P8" s="137">
        <v>0</v>
      </c>
    </row>
    <row r="9" spans="1:16" s="128" customFormat="1" ht="18" customHeight="1">
      <c r="A9" s="121"/>
      <c r="B9" s="143" t="s">
        <v>279</v>
      </c>
      <c r="C9" s="144">
        <v>0</v>
      </c>
      <c r="D9" s="144">
        <v>0</v>
      </c>
      <c r="E9" s="145">
        <f t="shared" si="1"/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6">
        <v>0</v>
      </c>
    </row>
    <row r="10" spans="2:16" ht="14.25" customHeight="1">
      <c r="B10" s="133" t="s">
        <v>280</v>
      </c>
      <c r="C10" s="134">
        <v>0</v>
      </c>
      <c r="D10" s="138">
        <v>0</v>
      </c>
      <c r="E10" s="136">
        <f>IF(IF(D10="S/D",0,D10)&lt;&gt;0,(#REF!-D10)/D10,0)</f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7">
        <v>0</v>
      </c>
    </row>
    <row r="11" spans="2:16" ht="14.25" customHeight="1">
      <c r="B11" s="139" t="s">
        <v>281</v>
      </c>
      <c r="C11" s="134">
        <v>0</v>
      </c>
      <c r="D11" s="141">
        <v>0</v>
      </c>
      <c r="E11" s="142">
        <f t="shared" si="1"/>
        <v>0</v>
      </c>
      <c r="F11" s="140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40">
        <v>0</v>
      </c>
      <c r="O11" s="134">
        <v>0</v>
      </c>
      <c r="P11" s="137">
        <v>0</v>
      </c>
    </row>
    <row r="12" spans="1:16" s="128" customFormat="1" ht="18" customHeight="1">
      <c r="A12" s="121"/>
      <c r="B12" s="143" t="s">
        <v>282</v>
      </c>
      <c r="C12" s="144">
        <v>1844</v>
      </c>
      <c r="D12" s="144">
        <v>1609</v>
      </c>
      <c r="E12" s="145">
        <f t="shared" si="1"/>
        <v>0.14605344934742076</v>
      </c>
      <c r="F12" s="144">
        <v>12</v>
      </c>
      <c r="G12" s="144">
        <v>4</v>
      </c>
      <c r="H12" s="144">
        <v>140</v>
      </c>
      <c r="I12" s="144">
        <v>96</v>
      </c>
      <c r="J12" s="144">
        <v>1</v>
      </c>
      <c r="K12" s="144">
        <v>2</v>
      </c>
      <c r="L12" s="144">
        <v>0</v>
      </c>
      <c r="M12" s="144">
        <v>0</v>
      </c>
      <c r="N12" s="144">
        <v>0</v>
      </c>
      <c r="O12" s="144">
        <v>3</v>
      </c>
      <c r="P12" s="146">
        <v>105</v>
      </c>
    </row>
    <row r="13" spans="2:16" ht="14.25" customHeight="1">
      <c r="B13" s="133" t="s">
        <v>283</v>
      </c>
      <c r="C13" s="134">
        <v>1070</v>
      </c>
      <c r="D13" s="138">
        <v>1151</v>
      </c>
      <c r="E13" s="136">
        <f t="shared" si="1"/>
        <v>-0.07037358818418767</v>
      </c>
      <c r="F13" s="134">
        <v>3</v>
      </c>
      <c r="G13" s="134">
        <v>2</v>
      </c>
      <c r="H13" s="134">
        <v>59</v>
      </c>
      <c r="I13" s="134">
        <v>43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3</v>
      </c>
      <c r="P13" s="137">
        <v>50</v>
      </c>
    </row>
    <row r="14" spans="2:16" ht="14.25" customHeight="1">
      <c r="B14" s="133" t="s">
        <v>284</v>
      </c>
      <c r="C14" s="134">
        <v>6</v>
      </c>
      <c r="D14" s="138">
        <v>1</v>
      </c>
      <c r="E14" s="136">
        <f t="shared" si="1"/>
        <v>5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1</v>
      </c>
      <c r="L14" s="134">
        <v>0</v>
      </c>
      <c r="M14" s="134">
        <v>0</v>
      </c>
      <c r="N14" s="134">
        <v>0</v>
      </c>
      <c r="O14" s="134">
        <v>0</v>
      </c>
      <c r="P14" s="137">
        <v>1</v>
      </c>
    </row>
    <row r="15" spans="2:16" ht="14.25" customHeight="1">
      <c r="B15" s="133" t="s">
        <v>285</v>
      </c>
      <c r="C15" s="134">
        <v>371</v>
      </c>
      <c r="D15" s="138">
        <v>32</v>
      </c>
      <c r="E15" s="136">
        <f t="shared" si="1"/>
        <v>10.59375</v>
      </c>
      <c r="F15" s="134">
        <v>0</v>
      </c>
      <c r="G15" s="134">
        <v>0</v>
      </c>
      <c r="H15" s="134">
        <v>2</v>
      </c>
      <c r="I15" s="134">
        <v>1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7">
        <v>1</v>
      </c>
    </row>
    <row r="16" spans="2:16" ht="14.25" customHeight="1">
      <c r="B16" s="133" t="s">
        <v>286</v>
      </c>
      <c r="C16" s="134">
        <v>397</v>
      </c>
      <c r="D16" s="138">
        <v>425</v>
      </c>
      <c r="E16" s="136">
        <f t="shared" si="1"/>
        <v>-0.06588235294117648</v>
      </c>
      <c r="F16" s="134">
        <v>9</v>
      </c>
      <c r="G16" s="134">
        <v>2</v>
      </c>
      <c r="H16" s="134">
        <v>79</v>
      </c>
      <c r="I16" s="134">
        <v>52</v>
      </c>
      <c r="J16" s="134">
        <v>1</v>
      </c>
      <c r="K16" s="134">
        <v>1</v>
      </c>
      <c r="L16" s="134">
        <v>0</v>
      </c>
      <c r="M16" s="134">
        <v>0</v>
      </c>
      <c r="N16" s="134">
        <v>0</v>
      </c>
      <c r="O16" s="134">
        <v>0</v>
      </c>
      <c r="P16" s="137">
        <v>53</v>
      </c>
    </row>
    <row r="17" spans="2:16" ht="14.25" customHeight="1">
      <c r="B17" s="139" t="s">
        <v>287</v>
      </c>
      <c r="C17" s="134">
        <v>0</v>
      </c>
      <c r="D17" s="141">
        <v>0</v>
      </c>
      <c r="E17" s="142">
        <f t="shared" si="1"/>
        <v>0</v>
      </c>
      <c r="F17" s="140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40">
        <v>0</v>
      </c>
      <c r="O17" s="134">
        <v>0</v>
      </c>
      <c r="P17" s="137">
        <v>0</v>
      </c>
    </row>
    <row r="18" spans="2:16" ht="14.25" customHeight="1">
      <c r="B18" s="139" t="s">
        <v>288</v>
      </c>
      <c r="C18" s="134">
        <v>0</v>
      </c>
      <c r="D18" s="141">
        <v>0</v>
      </c>
      <c r="E18" s="142">
        <f t="shared" si="1"/>
        <v>0</v>
      </c>
      <c r="F18" s="140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40">
        <v>0</v>
      </c>
      <c r="O18" s="134">
        <v>0</v>
      </c>
      <c r="P18" s="137">
        <v>0</v>
      </c>
    </row>
    <row r="19" spans="1:16" s="128" customFormat="1" ht="18" customHeight="1">
      <c r="A19" s="121"/>
      <c r="B19" s="143" t="s">
        <v>289</v>
      </c>
      <c r="C19" s="144">
        <v>0</v>
      </c>
      <c r="D19" s="144">
        <v>0</v>
      </c>
      <c r="E19" s="145">
        <f t="shared" si="1"/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6">
        <v>0</v>
      </c>
    </row>
    <row r="20" spans="2:16" ht="14.25" customHeight="1">
      <c r="B20" s="133" t="s">
        <v>290</v>
      </c>
      <c r="C20" s="134">
        <v>0</v>
      </c>
      <c r="D20" s="138">
        <v>0</v>
      </c>
      <c r="E20" s="136">
        <f t="shared" si="1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7">
        <v>0</v>
      </c>
    </row>
    <row r="21" spans="2:16" ht="14.25" customHeight="1">
      <c r="B21" s="139" t="s">
        <v>291</v>
      </c>
      <c r="C21" s="134">
        <v>0</v>
      </c>
      <c r="D21" s="141">
        <v>0</v>
      </c>
      <c r="E21" s="142">
        <f t="shared" si="1"/>
        <v>0</v>
      </c>
      <c r="F21" s="140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40">
        <v>0</v>
      </c>
      <c r="O21" s="134">
        <v>0</v>
      </c>
      <c r="P21" s="137">
        <v>0</v>
      </c>
    </row>
    <row r="22" spans="1:16" s="128" customFormat="1" ht="18" customHeight="1">
      <c r="A22" s="121"/>
      <c r="B22" s="143" t="s">
        <v>292</v>
      </c>
      <c r="C22" s="144">
        <v>0</v>
      </c>
      <c r="D22" s="144">
        <v>0</v>
      </c>
      <c r="E22" s="145">
        <f t="shared" si="1"/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6">
        <v>0</v>
      </c>
    </row>
    <row r="23" spans="2:16" ht="14.25" customHeight="1">
      <c r="B23" s="133" t="s">
        <v>293</v>
      </c>
      <c r="C23" s="134">
        <v>0</v>
      </c>
      <c r="D23" s="138"/>
      <c r="E23" s="136">
        <f t="shared" si="1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7">
        <v>0</v>
      </c>
    </row>
    <row r="24" spans="2:16" ht="14.25" customHeight="1">
      <c r="B24" s="133" t="s">
        <v>1019</v>
      </c>
      <c r="C24" s="134">
        <v>0</v>
      </c>
      <c r="D24" s="138"/>
      <c r="E24" s="136">
        <f t="shared" si="1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7">
        <v>0</v>
      </c>
    </row>
    <row r="25" spans="2:16" ht="14.25" customHeight="1">
      <c r="B25" s="133" t="s">
        <v>294</v>
      </c>
      <c r="C25" s="134">
        <v>0</v>
      </c>
      <c r="D25" s="138"/>
      <c r="E25" s="136">
        <f t="shared" si="1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7">
        <v>0</v>
      </c>
    </row>
    <row r="26" spans="2:16" ht="14.25" customHeight="1">
      <c r="B26" s="133" t="s">
        <v>295</v>
      </c>
      <c r="C26" s="134">
        <v>0</v>
      </c>
      <c r="D26" s="138"/>
      <c r="E26" s="136">
        <f t="shared" si="1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7">
        <v>0</v>
      </c>
    </row>
    <row r="27" spans="2:16" ht="14.25" customHeight="1">
      <c r="B27" s="133" t="s">
        <v>296</v>
      </c>
      <c r="C27" s="134">
        <v>0</v>
      </c>
      <c r="D27" s="138"/>
      <c r="E27" s="136">
        <f t="shared" si="1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7">
        <v>0</v>
      </c>
    </row>
    <row r="28" spans="2:16" ht="14.25" customHeight="1">
      <c r="B28" s="139" t="s">
        <v>297</v>
      </c>
      <c r="C28" s="134">
        <v>0</v>
      </c>
      <c r="D28" s="141"/>
      <c r="E28" s="142">
        <f t="shared" si="1"/>
        <v>0</v>
      </c>
      <c r="F28" s="140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40">
        <v>0</v>
      </c>
      <c r="O28" s="134">
        <v>0</v>
      </c>
      <c r="P28" s="137">
        <v>0</v>
      </c>
    </row>
    <row r="29" spans="1:16" s="128" customFormat="1" ht="18" customHeight="1">
      <c r="A29" s="121"/>
      <c r="B29" s="143" t="s">
        <v>298</v>
      </c>
      <c r="C29" s="144">
        <v>154</v>
      </c>
      <c r="D29" s="144">
        <v>134</v>
      </c>
      <c r="E29" s="145">
        <f t="shared" si="1"/>
        <v>0.14925373134328357</v>
      </c>
      <c r="F29" s="144">
        <v>2</v>
      </c>
      <c r="G29" s="144">
        <v>1</v>
      </c>
      <c r="H29" s="144">
        <v>13</v>
      </c>
      <c r="I29" s="144">
        <v>21</v>
      </c>
      <c r="J29" s="144">
        <v>0</v>
      </c>
      <c r="K29" s="144">
        <v>1</v>
      </c>
      <c r="L29" s="144">
        <v>0</v>
      </c>
      <c r="M29" s="144">
        <v>0</v>
      </c>
      <c r="N29" s="144">
        <v>0</v>
      </c>
      <c r="O29" s="144">
        <v>0</v>
      </c>
      <c r="P29" s="144">
        <v>26</v>
      </c>
    </row>
    <row r="30" spans="2:16" ht="14.25" customHeight="1">
      <c r="B30" s="133" t="s">
        <v>299</v>
      </c>
      <c r="C30" s="134">
        <v>2</v>
      </c>
      <c r="D30" s="138">
        <v>1</v>
      </c>
      <c r="E30" s="136">
        <f t="shared" si="1"/>
        <v>1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7">
        <v>0</v>
      </c>
    </row>
    <row r="31" spans="2:16" ht="14.25" customHeight="1">
      <c r="B31" s="133" t="s">
        <v>300</v>
      </c>
      <c r="C31" s="134">
        <v>2</v>
      </c>
      <c r="D31" s="138">
        <v>0</v>
      </c>
      <c r="E31" s="136">
        <f t="shared" si="1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7">
        <v>0</v>
      </c>
    </row>
    <row r="32" spans="2:16" ht="14.25" customHeight="1">
      <c r="B32" s="422" t="s">
        <v>832</v>
      </c>
      <c r="C32" s="134">
        <v>97</v>
      </c>
      <c r="D32" s="138">
        <v>96</v>
      </c>
      <c r="E32" s="136">
        <f t="shared" si="1"/>
        <v>0.010416666666666666</v>
      </c>
      <c r="F32" s="134">
        <v>0</v>
      </c>
      <c r="G32" s="134">
        <v>1</v>
      </c>
      <c r="H32" s="134">
        <v>6</v>
      </c>
      <c r="I32" s="134">
        <v>20</v>
      </c>
      <c r="J32" s="134">
        <v>0</v>
      </c>
      <c r="K32" s="134">
        <v>1</v>
      </c>
      <c r="L32" s="134">
        <v>0</v>
      </c>
      <c r="M32" s="134">
        <v>0</v>
      </c>
      <c r="N32" s="134">
        <v>0</v>
      </c>
      <c r="O32" s="134">
        <v>0</v>
      </c>
      <c r="P32" s="137">
        <v>17</v>
      </c>
    </row>
    <row r="33" spans="2:16" ht="14.25" customHeight="1">
      <c r="B33" s="133" t="s">
        <v>301</v>
      </c>
      <c r="C33" s="134">
        <v>1</v>
      </c>
      <c r="D33" s="138">
        <v>1</v>
      </c>
      <c r="E33" s="136">
        <f t="shared" si="1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7">
        <v>1</v>
      </c>
    </row>
    <row r="34" spans="2:16" ht="14.25" customHeight="1">
      <c r="B34" s="422" t="s">
        <v>302</v>
      </c>
      <c r="C34" s="134">
        <v>18</v>
      </c>
      <c r="D34" s="138">
        <v>15</v>
      </c>
      <c r="E34" s="136">
        <f t="shared" si="1"/>
        <v>0.2</v>
      </c>
      <c r="F34" s="134">
        <v>0</v>
      </c>
      <c r="G34" s="134">
        <v>0</v>
      </c>
      <c r="H34" s="134">
        <v>4</v>
      </c>
      <c r="I34" s="134">
        <v>1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7">
        <v>6</v>
      </c>
    </row>
    <row r="35" spans="2:16" ht="14.25" customHeight="1">
      <c r="B35" s="422" t="s">
        <v>833</v>
      </c>
      <c r="C35" s="134">
        <v>29</v>
      </c>
      <c r="D35" s="138">
        <v>18</v>
      </c>
      <c r="E35" s="136">
        <f t="shared" si="1"/>
        <v>0.6111111111111112</v>
      </c>
      <c r="F35" s="134">
        <v>2</v>
      </c>
      <c r="G35" s="134">
        <v>0</v>
      </c>
      <c r="H35" s="134">
        <v>3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7">
        <v>2</v>
      </c>
    </row>
    <row r="36" spans="2:16" ht="14.25" customHeight="1">
      <c r="B36" s="422" t="s">
        <v>834</v>
      </c>
      <c r="C36" s="134">
        <v>2</v>
      </c>
      <c r="D36" s="138">
        <v>3</v>
      </c>
      <c r="E36" s="136">
        <f>IF(IF(D36="S/D",0,D36)&lt;&gt;0,(C36-D36)/D36,0)</f>
        <v>-0.3333333333333333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7">
        <v>0</v>
      </c>
    </row>
    <row r="37" spans="2:16" ht="14.25" customHeight="1">
      <c r="B37" s="422" t="s">
        <v>1021</v>
      </c>
      <c r="C37" s="134">
        <v>1</v>
      </c>
      <c r="D37" s="138"/>
      <c r="E37" s="136">
        <f>IF(IF(D37="S/D",0,D37)&lt;&gt;0,(C37-D37)/D37,0)</f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7">
        <v>0</v>
      </c>
    </row>
    <row r="38" spans="2:16" ht="14.25" customHeight="1">
      <c r="B38" s="422" t="s">
        <v>1023</v>
      </c>
      <c r="C38" s="134">
        <v>0</v>
      </c>
      <c r="D38" s="138"/>
      <c r="E38" s="136">
        <f>IF(IF(D38="S/D",0,D38)&lt;&gt;0,(C38-D38)/D38,0)</f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7">
        <v>0</v>
      </c>
    </row>
    <row r="39" spans="2:16" ht="14.25" customHeight="1">
      <c r="B39" s="422" t="s">
        <v>1022</v>
      </c>
      <c r="C39" s="134">
        <v>0</v>
      </c>
      <c r="D39" s="138"/>
      <c r="E39" s="136">
        <f>IF(IF(D39="S/D",0,D39)&lt;&gt;0,(C39-D39)/D39,0)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7">
        <v>0</v>
      </c>
    </row>
    <row r="40" spans="2:16" ht="14.25" customHeight="1">
      <c r="B40" s="422" t="s">
        <v>1020</v>
      </c>
      <c r="C40" s="134">
        <v>2</v>
      </c>
      <c r="D40" s="138"/>
      <c r="E40" s="136">
        <f t="shared" si="1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7">
        <v>0</v>
      </c>
    </row>
    <row r="41" spans="1:16" s="128" customFormat="1" ht="18" customHeight="1">
      <c r="A41" s="121"/>
      <c r="B41" s="143" t="s">
        <v>303</v>
      </c>
      <c r="C41" s="144">
        <v>27</v>
      </c>
      <c r="D41" s="144">
        <v>27</v>
      </c>
      <c r="E41" s="145">
        <f t="shared" si="1"/>
        <v>0</v>
      </c>
      <c r="F41" s="144">
        <v>0</v>
      </c>
      <c r="G41" s="144">
        <v>0</v>
      </c>
      <c r="H41" s="144">
        <v>10</v>
      </c>
      <c r="I41" s="144">
        <v>6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6">
        <v>1</v>
      </c>
    </row>
    <row r="42" spans="2:16" ht="14.25" customHeight="1">
      <c r="B42" s="133" t="s">
        <v>304</v>
      </c>
      <c r="C42" s="134">
        <v>0</v>
      </c>
      <c r="D42" s="138">
        <v>1</v>
      </c>
      <c r="E42" s="136">
        <f aca="true" t="shared" si="3" ref="E42:E81">IF(IF(D42="S/D",0,D42)&lt;&gt;0,(C42-D42)/D42,0)</f>
        <v>-1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7">
        <v>0</v>
      </c>
    </row>
    <row r="43" spans="2:16" ht="14.25" customHeight="1">
      <c r="B43" s="133" t="s">
        <v>305</v>
      </c>
      <c r="C43" s="134">
        <v>26</v>
      </c>
      <c r="D43" s="138">
        <v>26</v>
      </c>
      <c r="E43" s="136">
        <f t="shared" si="3"/>
        <v>0</v>
      </c>
      <c r="F43" s="134">
        <v>0</v>
      </c>
      <c r="G43" s="134">
        <v>0</v>
      </c>
      <c r="H43" s="134">
        <v>9</v>
      </c>
      <c r="I43" s="134">
        <v>5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7">
        <v>1</v>
      </c>
    </row>
    <row r="44" spans="2:16" ht="14.25" customHeight="1">
      <c r="B44" s="133" t="s">
        <v>306</v>
      </c>
      <c r="C44" s="134">
        <v>0</v>
      </c>
      <c r="D44" s="138">
        <v>0</v>
      </c>
      <c r="E44" s="136">
        <f t="shared" si="3"/>
        <v>0</v>
      </c>
      <c r="F44" s="134">
        <v>0</v>
      </c>
      <c r="G44" s="134">
        <v>0</v>
      </c>
      <c r="H44" s="134">
        <v>1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7">
        <v>0</v>
      </c>
    </row>
    <row r="45" spans="2:16" ht="14.25" customHeight="1">
      <c r="B45" s="133" t="s">
        <v>307</v>
      </c>
      <c r="C45" s="134">
        <v>0</v>
      </c>
      <c r="D45" s="138">
        <v>0</v>
      </c>
      <c r="E45" s="136">
        <f t="shared" si="3"/>
        <v>0</v>
      </c>
      <c r="F45" s="134">
        <v>0</v>
      </c>
      <c r="G45" s="134">
        <v>0</v>
      </c>
      <c r="H45" s="134">
        <v>0</v>
      </c>
      <c r="I45" s="134">
        <v>1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7">
        <v>0</v>
      </c>
    </row>
    <row r="46" spans="2:16" ht="14.25" customHeight="1">
      <c r="B46" s="139" t="s">
        <v>308</v>
      </c>
      <c r="C46" s="134">
        <v>0</v>
      </c>
      <c r="D46" s="141">
        <v>0</v>
      </c>
      <c r="E46" s="142">
        <f t="shared" si="3"/>
        <v>0</v>
      </c>
      <c r="F46" s="140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40">
        <v>0</v>
      </c>
      <c r="O46" s="134">
        <v>0</v>
      </c>
      <c r="P46" s="137">
        <v>0</v>
      </c>
    </row>
    <row r="47" spans="2:16" ht="14.25" customHeight="1">
      <c r="B47" s="423" t="s">
        <v>423</v>
      </c>
      <c r="C47" s="134">
        <v>1</v>
      </c>
      <c r="D47" s="141">
        <v>0</v>
      </c>
      <c r="E47" s="142">
        <f t="shared" si="3"/>
        <v>0</v>
      </c>
      <c r="F47" s="140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40">
        <v>0</v>
      </c>
      <c r="O47" s="134">
        <v>0</v>
      </c>
      <c r="P47" s="137">
        <v>0</v>
      </c>
    </row>
    <row r="48" spans="2:16" ht="14.25" customHeight="1">
      <c r="B48" s="139" t="s">
        <v>309</v>
      </c>
      <c r="C48" s="134">
        <v>0</v>
      </c>
      <c r="D48" s="141">
        <v>0</v>
      </c>
      <c r="E48" s="142">
        <f t="shared" si="3"/>
        <v>0</v>
      </c>
      <c r="F48" s="140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40">
        <v>0</v>
      </c>
      <c r="O48" s="134">
        <v>0</v>
      </c>
      <c r="P48" s="137">
        <v>0</v>
      </c>
    </row>
    <row r="49" spans="1:16" s="128" customFormat="1" ht="18" customHeight="1">
      <c r="A49" s="121"/>
      <c r="B49" s="143" t="s">
        <v>310</v>
      </c>
      <c r="C49" s="144">
        <v>47</v>
      </c>
      <c r="D49" s="144">
        <v>39</v>
      </c>
      <c r="E49" s="145">
        <f t="shared" si="3"/>
        <v>0.20512820512820512</v>
      </c>
      <c r="F49" s="144">
        <v>2</v>
      </c>
      <c r="G49" s="144">
        <v>1</v>
      </c>
      <c r="H49" s="144">
        <v>9</v>
      </c>
      <c r="I49" s="144">
        <v>13</v>
      </c>
      <c r="J49" s="144">
        <v>4</v>
      </c>
      <c r="K49" s="144">
        <v>3</v>
      </c>
      <c r="L49" s="144">
        <v>0</v>
      </c>
      <c r="M49" s="144">
        <v>0</v>
      </c>
      <c r="N49" s="144">
        <v>1</v>
      </c>
      <c r="O49" s="144">
        <v>1</v>
      </c>
      <c r="P49" s="144">
        <v>17</v>
      </c>
    </row>
    <row r="50" spans="2:16" ht="14.25" customHeight="1">
      <c r="B50" s="133" t="s">
        <v>311</v>
      </c>
      <c r="C50" s="134">
        <v>10</v>
      </c>
      <c r="D50" s="138">
        <v>4</v>
      </c>
      <c r="E50" s="136">
        <f t="shared" si="3"/>
        <v>1.5</v>
      </c>
      <c r="F50" s="134">
        <v>0</v>
      </c>
      <c r="G50" s="134">
        <v>0</v>
      </c>
      <c r="H50" s="134">
        <v>0</v>
      </c>
      <c r="I50" s="134">
        <v>1</v>
      </c>
      <c r="J50" s="134">
        <v>2</v>
      </c>
      <c r="K50" s="134">
        <v>0</v>
      </c>
      <c r="L50" s="134">
        <v>0</v>
      </c>
      <c r="M50" s="134">
        <v>0</v>
      </c>
      <c r="N50" s="134">
        <v>0</v>
      </c>
      <c r="O50" s="134">
        <v>1</v>
      </c>
      <c r="P50" s="137">
        <v>0</v>
      </c>
    </row>
    <row r="51" spans="2:16" ht="14.25" customHeight="1">
      <c r="B51" s="133" t="s">
        <v>312</v>
      </c>
      <c r="C51" s="134">
        <v>4</v>
      </c>
      <c r="D51" s="138">
        <v>0</v>
      </c>
      <c r="E51" s="136">
        <f t="shared" si="3"/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7">
        <v>0</v>
      </c>
    </row>
    <row r="52" spans="2:16" ht="14.25" customHeight="1">
      <c r="B52" s="133" t="s">
        <v>313</v>
      </c>
      <c r="C52" s="134">
        <v>12</v>
      </c>
      <c r="D52" s="138">
        <v>16</v>
      </c>
      <c r="E52" s="136">
        <f t="shared" si="3"/>
        <v>-0.25</v>
      </c>
      <c r="F52" s="134">
        <v>0</v>
      </c>
      <c r="G52" s="134">
        <v>0</v>
      </c>
      <c r="H52" s="134">
        <v>4</v>
      </c>
      <c r="I52" s="134">
        <v>4</v>
      </c>
      <c r="J52" s="134">
        <v>1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7">
        <v>5</v>
      </c>
    </row>
    <row r="53" spans="2:16" ht="14.25" customHeight="1">
      <c r="B53" s="133" t="s">
        <v>314</v>
      </c>
      <c r="C53" s="134">
        <v>0</v>
      </c>
      <c r="D53" s="138">
        <v>0</v>
      </c>
      <c r="E53" s="136">
        <f t="shared" si="3"/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1</v>
      </c>
      <c r="L53" s="134">
        <v>0</v>
      </c>
      <c r="M53" s="134">
        <v>0</v>
      </c>
      <c r="N53" s="134">
        <v>0</v>
      </c>
      <c r="O53" s="134">
        <v>0</v>
      </c>
      <c r="P53" s="137">
        <v>2</v>
      </c>
    </row>
    <row r="54" spans="2:16" ht="14.25" customHeight="1">
      <c r="B54" s="133" t="s">
        <v>315</v>
      </c>
      <c r="C54" s="134">
        <v>0</v>
      </c>
      <c r="D54" s="138">
        <v>0</v>
      </c>
      <c r="E54" s="136">
        <f t="shared" si="3"/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7">
        <v>0</v>
      </c>
    </row>
    <row r="55" spans="2:16" ht="14.25" customHeight="1">
      <c r="B55" s="133" t="s">
        <v>316</v>
      </c>
      <c r="C55" s="134">
        <v>5</v>
      </c>
      <c r="D55" s="138">
        <v>4</v>
      </c>
      <c r="E55" s="136">
        <f t="shared" si="3"/>
        <v>0.25</v>
      </c>
      <c r="F55" s="134">
        <v>0</v>
      </c>
      <c r="G55" s="134">
        <v>0</v>
      </c>
      <c r="H55" s="134">
        <v>2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7">
        <v>0</v>
      </c>
    </row>
    <row r="56" spans="2:16" ht="14.25" customHeight="1">
      <c r="B56" s="133" t="s">
        <v>317</v>
      </c>
      <c r="C56" s="134">
        <v>4</v>
      </c>
      <c r="D56" s="138">
        <v>10</v>
      </c>
      <c r="E56" s="136">
        <f t="shared" si="3"/>
        <v>-0.6</v>
      </c>
      <c r="F56" s="134">
        <v>1</v>
      </c>
      <c r="G56" s="134">
        <v>0</v>
      </c>
      <c r="H56" s="134">
        <v>1</v>
      </c>
      <c r="I56" s="134">
        <v>4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7">
        <v>3</v>
      </c>
    </row>
    <row r="57" spans="2:16" ht="14.25" customHeight="1">
      <c r="B57" s="133" t="s">
        <v>318</v>
      </c>
      <c r="C57" s="134">
        <v>0</v>
      </c>
      <c r="D57" s="138">
        <v>0</v>
      </c>
      <c r="E57" s="136">
        <f t="shared" si="3"/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7">
        <v>0</v>
      </c>
    </row>
    <row r="58" spans="2:16" ht="14.25" customHeight="1">
      <c r="B58" s="133" t="s">
        <v>319</v>
      </c>
      <c r="C58" s="134">
        <v>1</v>
      </c>
      <c r="D58" s="138">
        <v>0</v>
      </c>
      <c r="E58" s="136">
        <f t="shared" si="3"/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7">
        <v>2</v>
      </c>
    </row>
    <row r="59" spans="2:16" ht="14.25" customHeight="1">
      <c r="B59" s="133" t="s">
        <v>320</v>
      </c>
      <c r="C59" s="134">
        <v>3</v>
      </c>
      <c r="D59" s="138">
        <v>2</v>
      </c>
      <c r="E59" s="136">
        <f t="shared" si="3"/>
        <v>0.5</v>
      </c>
      <c r="F59" s="134">
        <v>0</v>
      </c>
      <c r="G59" s="134">
        <v>0</v>
      </c>
      <c r="H59" s="134">
        <v>1</v>
      </c>
      <c r="I59" s="134">
        <v>1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7">
        <v>0</v>
      </c>
    </row>
    <row r="60" spans="2:16" ht="14.25" customHeight="1">
      <c r="B60" s="133" t="s">
        <v>1024</v>
      </c>
      <c r="C60" s="134">
        <v>1</v>
      </c>
      <c r="D60" s="141"/>
      <c r="E60" s="142">
        <f t="shared" si="3"/>
        <v>0</v>
      </c>
      <c r="F60" s="140">
        <v>1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40">
        <v>1</v>
      </c>
      <c r="O60" s="134">
        <v>0</v>
      </c>
      <c r="P60" s="137">
        <v>1</v>
      </c>
    </row>
    <row r="61" spans="2:16" ht="14.25" customHeight="1">
      <c r="B61" s="133" t="s">
        <v>321</v>
      </c>
      <c r="C61" s="134">
        <v>0</v>
      </c>
      <c r="D61" s="141">
        <v>0</v>
      </c>
      <c r="E61" s="142">
        <f t="shared" si="3"/>
        <v>0</v>
      </c>
      <c r="F61" s="140">
        <v>0</v>
      </c>
      <c r="G61" s="134">
        <v>1</v>
      </c>
      <c r="H61" s="134">
        <v>0</v>
      </c>
      <c r="I61" s="134">
        <v>1</v>
      </c>
      <c r="J61" s="134">
        <v>0</v>
      </c>
      <c r="K61" s="134">
        <v>0</v>
      </c>
      <c r="L61" s="134">
        <v>0</v>
      </c>
      <c r="M61" s="134">
        <v>0</v>
      </c>
      <c r="N61" s="140">
        <v>0</v>
      </c>
      <c r="O61" s="134">
        <v>0</v>
      </c>
      <c r="P61" s="137">
        <v>2</v>
      </c>
    </row>
    <row r="62" spans="2:16" ht="14.25" customHeight="1">
      <c r="B62" s="133" t="s">
        <v>1025</v>
      </c>
      <c r="C62" s="134">
        <v>4</v>
      </c>
      <c r="D62" s="141"/>
      <c r="E62" s="142">
        <f t="shared" si="3"/>
        <v>0</v>
      </c>
      <c r="F62" s="140">
        <v>0</v>
      </c>
      <c r="G62" s="134">
        <v>0</v>
      </c>
      <c r="H62" s="134">
        <v>1</v>
      </c>
      <c r="I62" s="134">
        <v>1</v>
      </c>
      <c r="J62" s="134">
        <v>1</v>
      </c>
      <c r="K62" s="134">
        <v>2</v>
      </c>
      <c r="L62" s="134">
        <v>0</v>
      </c>
      <c r="M62" s="134">
        <v>0</v>
      </c>
      <c r="N62" s="140">
        <v>0</v>
      </c>
      <c r="O62" s="134">
        <v>0</v>
      </c>
      <c r="P62" s="137">
        <v>2</v>
      </c>
    </row>
    <row r="63" spans="2:16" ht="14.25" customHeight="1">
      <c r="B63" s="133" t="s">
        <v>1026</v>
      </c>
      <c r="C63" s="134">
        <v>2</v>
      </c>
      <c r="D63" s="141"/>
      <c r="E63" s="142">
        <f t="shared" si="3"/>
        <v>0</v>
      </c>
      <c r="F63" s="140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  <c r="N63" s="140">
        <v>0</v>
      </c>
      <c r="O63" s="134">
        <v>0</v>
      </c>
      <c r="P63" s="137">
        <v>0</v>
      </c>
    </row>
    <row r="64" spans="2:16" ht="14.25" customHeight="1">
      <c r="B64" s="133" t="s">
        <v>1027</v>
      </c>
      <c r="C64" s="134">
        <v>0</v>
      </c>
      <c r="D64" s="141"/>
      <c r="E64" s="142">
        <f t="shared" si="3"/>
        <v>0</v>
      </c>
      <c r="F64" s="140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40">
        <v>0</v>
      </c>
      <c r="O64" s="134">
        <v>0</v>
      </c>
      <c r="P64" s="137">
        <v>0</v>
      </c>
    </row>
    <row r="65" spans="2:16" ht="14.25" customHeight="1">
      <c r="B65" s="133" t="s">
        <v>1028</v>
      </c>
      <c r="C65" s="134">
        <v>0</v>
      </c>
      <c r="D65" s="141"/>
      <c r="E65" s="142">
        <f t="shared" si="3"/>
        <v>0</v>
      </c>
      <c r="F65" s="140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4">
        <v>0</v>
      </c>
      <c r="N65" s="140">
        <v>0</v>
      </c>
      <c r="O65" s="134">
        <v>0</v>
      </c>
      <c r="P65" s="137">
        <v>0</v>
      </c>
    </row>
    <row r="66" spans="2:16" ht="14.25" customHeight="1">
      <c r="B66" s="133" t="s">
        <v>1029</v>
      </c>
      <c r="C66" s="134">
        <v>0</v>
      </c>
      <c r="D66" s="141"/>
      <c r="E66" s="142">
        <f t="shared" si="3"/>
        <v>0</v>
      </c>
      <c r="F66" s="140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40">
        <v>0</v>
      </c>
      <c r="O66" s="134">
        <v>0</v>
      </c>
      <c r="P66" s="137">
        <v>0</v>
      </c>
    </row>
    <row r="67" spans="2:16" ht="14.25" customHeight="1">
      <c r="B67" s="133" t="s">
        <v>835</v>
      </c>
      <c r="C67" s="134">
        <v>0</v>
      </c>
      <c r="D67" s="141">
        <v>0</v>
      </c>
      <c r="E67" s="142">
        <f>IF(IF(D67="S/D",0,D67)&lt;&gt;0,(C67-D67)/D67,0)</f>
        <v>0</v>
      </c>
      <c r="F67" s="140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40">
        <v>0</v>
      </c>
      <c r="O67" s="134">
        <v>0</v>
      </c>
      <c r="P67" s="137">
        <v>0</v>
      </c>
    </row>
    <row r="68" spans="2:16" ht="14.25" customHeight="1">
      <c r="B68" s="133" t="s">
        <v>1030</v>
      </c>
      <c r="C68" s="134">
        <v>1</v>
      </c>
      <c r="D68" s="141"/>
      <c r="E68" s="142">
        <f>IF(IF(D68="S/D",0,D68)&lt;&gt;0,(C68-D68)/D68,0)</f>
        <v>0</v>
      </c>
      <c r="F68" s="140">
        <v>0</v>
      </c>
      <c r="G68" s="134">
        <v>0</v>
      </c>
      <c r="H68" s="134">
        <v>0</v>
      </c>
      <c r="I68" s="134">
        <v>1</v>
      </c>
      <c r="J68" s="134">
        <v>0</v>
      </c>
      <c r="K68" s="134">
        <v>0</v>
      </c>
      <c r="L68" s="134">
        <v>0</v>
      </c>
      <c r="M68" s="134">
        <v>0</v>
      </c>
      <c r="N68" s="140">
        <v>0</v>
      </c>
      <c r="O68" s="134">
        <v>0</v>
      </c>
      <c r="P68" s="137">
        <v>0</v>
      </c>
    </row>
    <row r="69" spans="2:16" ht="14.25" customHeight="1">
      <c r="B69" s="133" t="s">
        <v>1032</v>
      </c>
      <c r="C69" s="134">
        <v>0</v>
      </c>
      <c r="D69" s="141"/>
      <c r="E69" s="142">
        <f>IF(IF(D69="S/D",0,D69)&lt;&gt;0,(C69-D69)/D69,0)</f>
        <v>0</v>
      </c>
      <c r="F69" s="140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40">
        <v>0</v>
      </c>
      <c r="O69" s="134">
        <v>0</v>
      </c>
      <c r="P69" s="137">
        <v>0</v>
      </c>
    </row>
    <row r="70" spans="2:16" ht="14.25" customHeight="1">
      <c r="B70" s="133" t="s">
        <v>1031</v>
      </c>
      <c r="C70" s="134">
        <v>0</v>
      </c>
      <c r="D70" s="141"/>
      <c r="E70" s="142">
        <f t="shared" si="3"/>
        <v>0</v>
      </c>
      <c r="F70" s="140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40">
        <v>0</v>
      </c>
      <c r="O70" s="134">
        <v>0</v>
      </c>
      <c r="P70" s="137">
        <v>0</v>
      </c>
    </row>
    <row r="71" spans="1:16" s="128" customFormat="1" ht="18" customHeight="1">
      <c r="A71" s="121"/>
      <c r="B71" s="143" t="s">
        <v>322</v>
      </c>
      <c r="C71" s="144">
        <v>0</v>
      </c>
      <c r="D71" s="144">
        <v>1</v>
      </c>
      <c r="E71" s="145">
        <f t="shared" si="3"/>
        <v>-1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6">
        <v>2</v>
      </c>
    </row>
    <row r="72" spans="2:16" ht="14.25" customHeight="1">
      <c r="B72" s="139" t="s">
        <v>323</v>
      </c>
      <c r="C72" s="134">
        <v>0</v>
      </c>
      <c r="D72" s="141">
        <v>1</v>
      </c>
      <c r="E72" s="142">
        <f t="shared" si="3"/>
        <v>-1</v>
      </c>
      <c r="F72" s="140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40">
        <v>0</v>
      </c>
      <c r="O72" s="134">
        <v>0</v>
      </c>
      <c r="P72" s="137">
        <v>2</v>
      </c>
    </row>
    <row r="73" spans="1:16" s="128" customFormat="1" ht="18" customHeight="1">
      <c r="A73" s="121"/>
      <c r="B73" s="143" t="s">
        <v>324</v>
      </c>
      <c r="C73" s="144">
        <v>5</v>
      </c>
      <c r="D73" s="144">
        <v>5</v>
      </c>
      <c r="E73" s="145">
        <f t="shared" si="3"/>
        <v>0</v>
      </c>
      <c r="F73" s="144">
        <v>0</v>
      </c>
      <c r="G73" s="144">
        <v>0</v>
      </c>
      <c r="H73" s="144">
        <v>2</v>
      </c>
      <c r="I73" s="144">
        <v>1</v>
      </c>
      <c r="J73" s="144">
        <v>0</v>
      </c>
      <c r="K73" s="144">
        <v>0</v>
      </c>
      <c r="L73" s="144">
        <v>0</v>
      </c>
      <c r="M73" s="144">
        <v>0</v>
      </c>
      <c r="N73" s="144">
        <v>1</v>
      </c>
      <c r="O73" s="144">
        <v>0</v>
      </c>
      <c r="P73" s="144">
        <v>0</v>
      </c>
    </row>
    <row r="74" spans="2:16" ht="14.25" customHeight="1">
      <c r="B74" s="133" t="s">
        <v>325</v>
      </c>
      <c r="C74" s="134">
        <v>1</v>
      </c>
      <c r="D74" s="138">
        <v>0</v>
      </c>
      <c r="E74" s="136">
        <f t="shared" si="3"/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1</v>
      </c>
      <c r="O74" s="134">
        <v>0</v>
      </c>
      <c r="P74" s="137">
        <v>0</v>
      </c>
    </row>
    <row r="75" spans="2:16" ht="14.25" customHeight="1">
      <c r="B75" s="422" t="s">
        <v>836</v>
      </c>
      <c r="C75" s="134">
        <v>0</v>
      </c>
      <c r="D75" s="138">
        <v>0</v>
      </c>
      <c r="E75" s="136">
        <f t="shared" si="3"/>
        <v>0</v>
      </c>
      <c r="F75" s="134">
        <v>0</v>
      </c>
      <c r="G75" s="134">
        <v>0</v>
      </c>
      <c r="H75" s="134">
        <v>2</v>
      </c>
      <c r="I75" s="134">
        <v>1</v>
      </c>
      <c r="J75" s="134"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0</v>
      </c>
      <c r="P75" s="137">
        <v>0</v>
      </c>
    </row>
    <row r="76" spans="2:16" ht="14.25" customHeight="1">
      <c r="B76" s="133" t="s">
        <v>326</v>
      </c>
      <c r="C76" s="134">
        <v>1</v>
      </c>
      <c r="D76" s="138">
        <v>3</v>
      </c>
      <c r="E76" s="136">
        <f t="shared" si="3"/>
        <v>-0.6666666666666666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7">
        <v>0</v>
      </c>
    </row>
    <row r="77" spans="2:16" ht="14.25" customHeight="1">
      <c r="B77" s="139" t="s">
        <v>327</v>
      </c>
      <c r="C77" s="134">
        <v>0</v>
      </c>
      <c r="D77" s="141">
        <v>0</v>
      </c>
      <c r="E77" s="142">
        <f t="shared" si="3"/>
        <v>0</v>
      </c>
      <c r="F77" s="140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40">
        <v>0</v>
      </c>
      <c r="O77" s="134">
        <v>0</v>
      </c>
      <c r="P77" s="137">
        <v>0</v>
      </c>
    </row>
    <row r="78" spans="2:16" ht="14.25" customHeight="1">
      <c r="B78" s="139" t="s">
        <v>837</v>
      </c>
      <c r="C78" s="134">
        <v>3</v>
      </c>
      <c r="D78" s="141">
        <v>2</v>
      </c>
      <c r="E78" s="142">
        <f>IF(IF(D78="S/D",0,D78)&lt;&gt;0,(C78-D78)/D78,0)</f>
        <v>0.5</v>
      </c>
      <c r="F78" s="140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40">
        <v>0</v>
      </c>
      <c r="O78" s="134">
        <v>0</v>
      </c>
      <c r="P78" s="137">
        <v>0</v>
      </c>
    </row>
    <row r="79" spans="2:16" ht="14.25" customHeight="1">
      <c r="B79" s="422" t="s">
        <v>1036</v>
      </c>
      <c r="C79" s="134">
        <v>0</v>
      </c>
      <c r="D79" s="141"/>
      <c r="E79" s="142">
        <f t="shared" si="3"/>
        <v>0</v>
      </c>
      <c r="F79" s="140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40">
        <v>0</v>
      </c>
      <c r="O79" s="134">
        <v>0</v>
      </c>
      <c r="P79" s="137">
        <v>0</v>
      </c>
    </row>
    <row r="80" spans="1:16" s="128" customFormat="1" ht="18" customHeight="1">
      <c r="A80" s="121"/>
      <c r="B80" s="143" t="s">
        <v>328</v>
      </c>
      <c r="C80" s="144">
        <v>29</v>
      </c>
      <c r="D80" s="144">
        <v>26</v>
      </c>
      <c r="E80" s="145">
        <f t="shared" si="3"/>
        <v>0.11538461538461539</v>
      </c>
      <c r="F80" s="144">
        <v>0</v>
      </c>
      <c r="G80" s="144">
        <v>0</v>
      </c>
      <c r="H80" s="144">
        <v>0</v>
      </c>
      <c r="I80" s="144">
        <v>1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6">
        <v>3</v>
      </c>
    </row>
    <row r="81" spans="2:16" ht="14.25" customHeight="1">
      <c r="B81" s="133" t="s">
        <v>329</v>
      </c>
      <c r="C81" s="134">
        <v>8</v>
      </c>
      <c r="D81" s="138">
        <v>8</v>
      </c>
      <c r="E81" s="136">
        <f t="shared" si="3"/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7">
        <v>2</v>
      </c>
    </row>
    <row r="82" spans="2:16" ht="14.25" customHeight="1">
      <c r="B82" s="139" t="s">
        <v>330</v>
      </c>
      <c r="C82" s="134">
        <v>21</v>
      </c>
      <c r="D82" s="141">
        <v>18</v>
      </c>
      <c r="E82" s="142">
        <f aca="true" t="shared" si="4" ref="E82:E114">IF(IF(D82="S/D",0,D82)&lt;&gt;0,(C82-D82)/D82,0)</f>
        <v>0.16666666666666666</v>
      </c>
      <c r="F82" s="140">
        <v>0</v>
      </c>
      <c r="G82" s="134">
        <v>0</v>
      </c>
      <c r="H82" s="134">
        <v>0</v>
      </c>
      <c r="I82" s="134">
        <v>1</v>
      </c>
      <c r="J82" s="134">
        <v>0</v>
      </c>
      <c r="K82" s="134">
        <v>0</v>
      </c>
      <c r="L82" s="134">
        <v>0</v>
      </c>
      <c r="M82" s="134">
        <v>0</v>
      </c>
      <c r="N82" s="140">
        <v>0</v>
      </c>
      <c r="O82" s="134">
        <v>0</v>
      </c>
      <c r="P82" s="137">
        <v>1</v>
      </c>
    </row>
    <row r="83" spans="1:16" s="128" customFormat="1" ht="18" customHeight="1">
      <c r="A83" s="121"/>
      <c r="B83" s="143" t="s">
        <v>331</v>
      </c>
      <c r="C83" s="144">
        <v>173</v>
      </c>
      <c r="D83" s="144">
        <v>148</v>
      </c>
      <c r="E83" s="145">
        <f t="shared" si="4"/>
        <v>0.16891891891891891</v>
      </c>
      <c r="F83" s="144">
        <v>0</v>
      </c>
      <c r="G83" s="144">
        <v>0</v>
      </c>
      <c r="H83" s="144">
        <v>43</v>
      </c>
      <c r="I83" s="144">
        <v>21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6</v>
      </c>
    </row>
    <row r="84" spans="2:16" ht="14.25" customHeight="1">
      <c r="B84" s="133" t="s">
        <v>332</v>
      </c>
      <c r="C84" s="134">
        <v>0</v>
      </c>
      <c r="D84" s="138">
        <v>0</v>
      </c>
      <c r="E84" s="136">
        <f t="shared" si="4"/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7">
        <v>0</v>
      </c>
    </row>
    <row r="85" spans="2:16" ht="14.25" customHeight="1">
      <c r="B85" s="133" t="s">
        <v>333</v>
      </c>
      <c r="C85" s="134">
        <v>0</v>
      </c>
      <c r="D85" s="138">
        <v>0</v>
      </c>
      <c r="E85" s="136">
        <f t="shared" si="4"/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7">
        <v>0</v>
      </c>
    </row>
    <row r="86" spans="2:16" ht="14.25" customHeight="1">
      <c r="B86" s="133" t="s">
        <v>334</v>
      </c>
      <c r="C86" s="134">
        <v>0</v>
      </c>
      <c r="D86" s="138">
        <v>0</v>
      </c>
      <c r="E86" s="136">
        <f t="shared" si="4"/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7">
        <v>0</v>
      </c>
    </row>
    <row r="87" spans="2:16" ht="14.25" customHeight="1">
      <c r="B87" s="133" t="s">
        <v>335</v>
      </c>
      <c r="C87" s="134">
        <v>72</v>
      </c>
      <c r="D87" s="138">
        <v>39</v>
      </c>
      <c r="E87" s="136">
        <f t="shared" si="4"/>
        <v>0.8461538461538461</v>
      </c>
      <c r="F87" s="134">
        <v>0</v>
      </c>
      <c r="G87" s="134">
        <v>0</v>
      </c>
      <c r="H87" s="134">
        <v>2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7">
        <v>0</v>
      </c>
    </row>
    <row r="88" spans="2:16" ht="14.25" customHeight="1">
      <c r="B88" s="133" t="s">
        <v>336</v>
      </c>
      <c r="C88" s="134">
        <v>1</v>
      </c>
      <c r="D88" s="138">
        <v>0</v>
      </c>
      <c r="E88" s="136">
        <f t="shared" si="4"/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7">
        <v>0</v>
      </c>
    </row>
    <row r="89" spans="2:16" ht="14.25" customHeight="1">
      <c r="B89" s="133" t="s">
        <v>337</v>
      </c>
      <c r="C89" s="134">
        <v>2</v>
      </c>
      <c r="D89" s="138">
        <v>3</v>
      </c>
      <c r="E89" s="136">
        <f t="shared" si="4"/>
        <v>-0.3333333333333333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7">
        <v>0</v>
      </c>
    </row>
    <row r="90" spans="2:16" ht="14.25" customHeight="1">
      <c r="B90" s="133" t="s">
        <v>338</v>
      </c>
      <c r="C90" s="134">
        <v>7</v>
      </c>
      <c r="D90" s="138">
        <v>19</v>
      </c>
      <c r="E90" s="136">
        <f t="shared" si="4"/>
        <v>-0.631578947368421</v>
      </c>
      <c r="F90" s="134">
        <v>0</v>
      </c>
      <c r="G90" s="134">
        <v>0</v>
      </c>
      <c r="H90" s="134">
        <v>5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7">
        <v>0</v>
      </c>
    </row>
    <row r="91" spans="2:16" ht="14.25" customHeight="1">
      <c r="B91" s="133" t="s">
        <v>339</v>
      </c>
      <c r="C91" s="134">
        <v>1</v>
      </c>
      <c r="D91" s="138">
        <v>0</v>
      </c>
      <c r="E91" s="136">
        <f t="shared" si="4"/>
        <v>0</v>
      </c>
      <c r="F91" s="134">
        <v>0</v>
      </c>
      <c r="G91" s="134">
        <v>0</v>
      </c>
      <c r="H91" s="134">
        <v>0</v>
      </c>
      <c r="I91" s="134">
        <v>1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7">
        <v>0</v>
      </c>
    </row>
    <row r="92" spans="2:16" ht="14.25" customHeight="1">
      <c r="B92" s="133" t="s">
        <v>340</v>
      </c>
      <c r="C92" s="134">
        <v>90</v>
      </c>
      <c r="D92" s="138">
        <v>87</v>
      </c>
      <c r="E92" s="136">
        <f t="shared" si="4"/>
        <v>0.034482758620689655</v>
      </c>
      <c r="F92" s="134">
        <v>0</v>
      </c>
      <c r="G92" s="134">
        <v>0</v>
      </c>
      <c r="H92" s="134">
        <v>36</v>
      </c>
      <c r="I92" s="134">
        <v>20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7">
        <v>6</v>
      </c>
    </row>
    <row r="93" spans="2:16" ht="14.25" customHeight="1">
      <c r="B93" s="139" t="s">
        <v>341</v>
      </c>
      <c r="C93" s="134">
        <v>0</v>
      </c>
      <c r="D93" s="141">
        <v>0</v>
      </c>
      <c r="E93" s="142">
        <f t="shared" si="4"/>
        <v>0</v>
      </c>
      <c r="F93" s="140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40">
        <v>0</v>
      </c>
      <c r="O93" s="134">
        <v>0</v>
      </c>
      <c r="P93" s="137">
        <v>0</v>
      </c>
    </row>
    <row r="94" spans="2:16" ht="14.25" customHeight="1">
      <c r="B94" s="139" t="s">
        <v>838</v>
      </c>
      <c r="C94" s="134">
        <v>0</v>
      </c>
      <c r="D94" s="141">
        <v>0</v>
      </c>
      <c r="E94" s="142">
        <f t="shared" si="4"/>
        <v>0</v>
      </c>
      <c r="F94" s="140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40">
        <v>0</v>
      </c>
      <c r="O94" s="134">
        <v>0</v>
      </c>
      <c r="P94" s="137">
        <v>0</v>
      </c>
    </row>
    <row r="95" spans="1:16" s="128" customFormat="1" ht="18" customHeight="1">
      <c r="A95" s="121"/>
      <c r="B95" s="143" t="s">
        <v>342</v>
      </c>
      <c r="C95" s="144">
        <v>3909</v>
      </c>
      <c r="D95" s="144">
        <v>4108</v>
      </c>
      <c r="E95" s="145">
        <f t="shared" si="4"/>
        <v>-0.04844206426484907</v>
      </c>
      <c r="F95" s="144">
        <v>11</v>
      </c>
      <c r="G95" s="144">
        <v>5</v>
      </c>
      <c r="H95" s="144">
        <v>189</v>
      </c>
      <c r="I95" s="144">
        <v>125</v>
      </c>
      <c r="J95" s="144">
        <v>0</v>
      </c>
      <c r="K95" s="144">
        <v>0</v>
      </c>
      <c r="L95" s="144">
        <v>0</v>
      </c>
      <c r="M95" s="144">
        <v>0</v>
      </c>
      <c r="N95" s="144">
        <v>2</v>
      </c>
      <c r="O95" s="144">
        <v>1</v>
      </c>
      <c r="P95" s="146">
        <v>109</v>
      </c>
    </row>
    <row r="96" spans="2:16" ht="14.25" customHeight="1">
      <c r="B96" s="133" t="s">
        <v>1033</v>
      </c>
      <c r="C96" s="134">
        <v>1123</v>
      </c>
      <c r="D96" s="138">
        <v>1101</v>
      </c>
      <c r="E96" s="136">
        <f t="shared" si="4"/>
        <v>0.019981834695731154</v>
      </c>
      <c r="F96" s="134">
        <v>3</v>
      </c>
      <c r="G96" s="134">
        <v>2</v>
      </c>
      <c r="H96" s="134">
        <v>28</v>
      </c>
      <c r="I96" s="134">
        <v>17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7">
        <v>25</v>
      </c>
    </row>
    <row r="97" spans="2:16" ht="14.25" customHeight="1">
      <c r="B97" s="133" t="s">
        <v>343</v>
      </c>
      <c r="C97" s="134">
        <v>1076</v>
      </c>
      <c r="D97" s="138">
        <v>1252</v>
      </c>
      <c r="E97" s="136">
        <f t="shared" si="4"/>
        <v>-0.14057507987220447</v>
      </c>
      <c r="F97" s="134">
        <v>6</v>
      </c>
      <c r="G97" s="134">
        <v>2</v>
      </c>
      <c r="H97" s="134">
        <v>75</v>
      </c>
      <c r="I97" s="134">
        <v>23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7">
        <v>30</v>
      </c>
    </row>
    <row r="98" spans="2:16" ht="14.25" customHeight="1">
      <c r="B98" s="133" t="s">
        <v>344</v>
      </c>
      <c r="C98" s="134">
        <v>10</v>
      </c>
      <c r="D98" s="138">
        <v>21</v>
      </c>
      <c r="E98" s="147">
        <f t="shared" si="4"/>
        <v>-0.5238095238095238</v>
      </c>
      <c r="F98" s="134">
        <v>1</v>
      </c>
      <c r="G98" s="134">
        <v>1</v>
      </c>
      <c r="H98" s="134">
        <v>2</v>
      </c>
      <c r="I98" s="134">
        <v>21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1</v>
      </c>
      <c r="P98" s="137">
        <v>7</v>
      </c>
    </row>
    <row r="99" spans="2:16" ht="14.25" customHeight="1">
      <c r="B99" s="133" t="s">
        <v>345</v>
      </c>
      <c r="C99" s="134">
        <v>102</v>
      </c>
      <c r="D99" s="138">
        <v>105</v>
      </c>
      <c r="E99" s="136">
        <f t="shared" si="4"/>
        <v>-0.02857142857142857</v>
      </c>
      <c r="F99" s="134">
        <v>1</v>
      </c>
      <c r="G99" s="134">
        <v>0</v>
      </c>
      <c r="H99" s="134">
        <v>14</v>
      </c>
      <c r="I99" s="134">
        <v>10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7">
        <v>3</v>
      </c>
    </row>
    <row r="100" spans="2:16" ht="14.25" customHeight="1">
      <c r="B100" s="133" t="s">
        <v>346</v>
      </c>
      <c r="C100" s="134">
        <v>0</v>
      </c>
      <c r="D100" s="138">
        <v>0</v>
      </c>
      <c r="E100" s="136">
        <f t="shared" si="4"/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34">
        <v>0</v>
      </c>
      <c r="O100" s="134">
        <v>0</v>
      </c>
      <c r="P100" s="137">
        <v>1</v>
      </c>
    </row>
    <row r="101" spans="2:16" ht="14.25" customHeight="1">
      <c r="B101" s="133" t="s">
        <v>347</v>
      </c>
      <c r="C101" s="134">
        <v>41</v>
      </c>
      <c r="D101" s="138">
        <v>48</v>
      </c>
      <c r="E101" s="136">
        <f t="shared" si="4"/>
        <v>-0.14583333333333334</v>
      </c>
      <c r="F101" s="134">
        <v>0</v>
      </c>
      <c r="G101" s="134">
        <v>0</v>
      </c>
      <c r="H101" s="134">
        <v>5</v>
      </c>
      <c r="I101" s="134">
        <v>5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7">
        <v>7</v>
      </c>
    </row>
    <row r="102" spans="2:16" ht="14.25" customHeight="1">
      <c r="B102" s="133" t="s">
        <v>348</v>
      </c>
      <c r="C102" s="134">
        <v>21</v>
      </c>
      <c r="D102" s="138">
        <v>24</v>
      </c>
      <c r="E102" s="136">
        <f t="shared" si="4"/>
        <v>-0.125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7">
        <v>0</v>
      </c>
    </row>
    <row r="103" spans="2:16" ht="14.25" customHeight="1">
      <c r="B103" s="133" t="s">
        <v>1034</v>
      </c>
      <c r="C103" s="134">
        <v>431</v>
      </c>
      <c r="D103" s="138">
        <v>333</v>
      </c>
      <c r="E103" s="136">
        <f t="shared" si="4"/>
        <v>0.29429429429429427</v>
      </c>
      <c r="F103" s="134">
        <v>0</v>
      </c>
      <c r="G103" s="134">
        <v>0</v>
      </c>
      <c r="H103" s="134">
        <v>27</v>
      </c>
      <c r="I103" s="134">
        <v>20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7">
        <v>10</v>
      </c>
    </row>
    <row r="104" spans="2:16" ht="14.25" customHeight="1">
      <c r="B104" s="133" t="s">
        <v>1035</v>
      </c>
      <c r="C104" s="134">
        <v>42</v>
      </c>
      <c r="D104" s="138">
        <v>40</v>
      </c>
      <c r="E104" s="136">
        <f t="shared" si="4"/>
        <v>0.05</v>
      </c>
      <c r="F104" s="134">
        <v>0</v>
      </c>
      <c r="G104" s="134">
        <v>0</v>
      </c>
      <c r="H104" s="134">
        <v>8</v>
      </c>
      <c r="I104" s="134">
        <v>8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7">
        <v>6</v>
      </c>
    </row>
    <row r="105" spans="2:16" ht="14.25" customHeight="1">
      <c r="B105" s="133" t="s">
        <v>349</v>
      </c>
      <c r="C105" s="134">
        <v>17</v>
      </c>
      <c r="D105" s="138">
        <v>12</v>
      </c>
      <c r="E105" s="136">
        <f t="shared" si="4"/>
        <v>0.4166666666666667</v>
      </c>
      <c r="F105" s="134">
        <v>0</v>
      </c>
      <c r="G105" s="134">
        <v>0</v>
      </c>
      <c r="H105" s="134">
        <v>2</v>
      </c>
      <c r="I105" s="134">
        <v>3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7">
        <v>0</v>
      </c>
    </row>
    <row r="106" spans="2:16" ht="14.25" customHeight="1">
      <c r="B106" s="133" t="s">
        <v>1037</v>
      </c>
      <c r="C106" s="134">
        <v>2</v>
      </c>
      <c r="D106" s="138">
        <v>6</v>
      </c>
      <c r="E106" s="136">
        <f t="shared" si="4"/>
        <v>-0.6666666666666666</v>
      </c>
      <c r="F106" s="134">
        <v>0</v>
      </c>
      <c r="G106" s="134">
        <v>0</v>
      </c>
      <c r="H106" s="134">
        <v>9</v>
      </c>
      <c r="I106" s="134">
        <v>1</v>
      </c>
      <c r="J106" s="134">
        <v>0</v>
      </c>
      <c r="K106" s="134">
        <v>0</v>
      </c>
      <c r="L106" s="134">
        <v>0</v>
      </c>
      <c r="M106" s="134">
        <v>0</v>
      </c>
      <c r="N106" s="134">
        <v>1</v>
      </c>
      <c r="O106" s="134">
        <v>0</v>
      </c>
      <c r="P106" s="137">
        <v>1</v>
      </c>
    </row>
    <row r="107" spans="2:16" ht="14.25" customHeight="1">
      <c r="B107" s="133" t="s">
        <v>1038</v>
      </c>
      <c r="C107" s="134">
        <v>1</v>
      </c>
      <c r="D107" s="138">
        <v>0</v>
      </c>
      <c r="E107" s="136">
        <f t="shared" si="4"/>
        <v>0</v>
      </c>
      <c r="F107" s="134">
        <v>0</v>
      </c>
      <c r="G107" s="134">
        <v>0</v>
      </c>
      <c r="H107" s="134">
        <v>0</v>
      </c>
      <c r="I107" s="134">
        <v>1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7">
        <v>1</v>
      </c>
    </row>
    <row r="108" spans="2:16" ht="14.25" customHeight="1">
      <c r="B108" s="133" t="s">
        <v>350</v>
      </c>
      <c r="C108" s="134">
        <v>0</v>
      </c>
      <c r="D108" s="138">
        <v>0</v>
      </c>
      <c r="E108" s="136">
        <f t="shared" si="4"/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0</v>
      </c>
      <c r="O108" s="134">
        <v>0</v>
      </c>
      <c r="P108" s="137">
        <v>0</v>
      </c>
    </row>
    <row r="109" spans="2:16" ht="14.25" customHeight="1">
      <c r="B109" s="133" t="s">
        <v>351</v>
      </c>
      <c r="C109" s="134">
        <v>1026</v>
      </c>
      <c r="D109" s="138">
        <v>1152</v>
      </c>
      <c r="E109" s="136">
        <f t="shared" si="4"/>
        <v>-0.109375</v>
      </c>
      <c r="F109" s="134">
        <v>0</v>
      </c>
      <c r="G109" s="134">
        <v>0</v>
      </c>
      <c r="H109" s="134">
        <v>16</v>
      </c>
      <c r="I109" s="134">
        <v>10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7">
        <v>11</v>
      </c>
    </row>
    <row r="110" spans="2:16" ht="14.25" customHeight="1">
      <c r="B110" s="133" t="s">
        <v>352</v>
      </c>
      <c r="C110" s="134">
        <v>0</v>
      </c>
      <c r="D110" s="138">
        <v>0</v>
      </c>
      <c r="E110" s="136">
        <f t="shared" si="4"/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7">
        <v>0</v>
      </c>
    </row>
    <row r="111" spans="2:16" ht="14.25" customHeight="1">
      <c r="B111" s="133" t="s">
        <v>353</v>
      </c>
      <c r="C111" s="134">
        <v>0</v>
      </c>
      <c r="D111" s="138">
        <v>0</v>
      </c>
      <c r="E111" s="136">
        <f t="shared" si="4"/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7">
        <v>0</v>
      </c>
    </row>
    <row r="112" spans="2:16" ht="14.25" customHeight="1">
      <c r="B112" s="133" t="s">
        <v>354</v>
      </c>
      <c r="C112" s="134">
        <v>4</v>
      </c>
      <c r="D112" s="138">
        <v>7</v>
      </c>
      <c r="E112" s="136">
        <f t="shared" si="4"/>
        <v>-0.42857142857142855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0</v>
      </c>
      <c r="O112" s="134">
        <v>0</v>
      </c>
      <c r="P112" s="137">
        <v>0</v>
      </c>
    </row>
    <row r="113" spans="2:16" ht="14.25" customHeight="1">
      <c r="B113" s="133" t="s">
        <v>1039</v>
      </c>
      <c r="C113" s="134">
        <v>1</v>
      </c>
      <c r="D113" s="138">
        <v>2</v>
      </c>
      <c r="E113" s="136">
        <f t="shared" si="4"/>
        <v>-0.5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7">
        <v>0</v>
      </c>
    </row>
    <row r="114" spans="2:16" ht="14.25" customHeight="1">
      <c r="B114" s="133" t="s">
        <v>1040</v>
      </c>
      <c r="C114" s="134">
        <v>5</v>
      </c>
      <c r="D114" s="138">
        <v>1</v>
      </c>
      <c r="E114" s="136">
        <f t="shared" si="4"/>
        <v>4</v>
      </c>
      <c r="F114" s="134">
        <v>0</v>
      </c>
      <c r="G114" s="134">
        <v>0</v>
      </c>
      <c r="H114" s="134">
        <v>1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7">
        <v>0</v>
      </c>
    </row>
    <row r="115" spans="2:16" ht="14.25" customHeight="1">
      <c r="B115" s="133" t="s">
        <v>355</v>
      </c>
      <c r="C115" s="134">
        <v>0</v>
      </c>
      <c r="D115" s="138">
        <v>0</v>
      </c>
      <c r="E115" s="136">
        <f aca="true" t="shared" si="5" ref="E115:E151">IF(IF(D115="S/D",0,D115)&lt;&gt;0,(C115-D115)/D115,0)</f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7">
        <v>0</v>
      </c>
    </row>
    <row r="116" spans="2:16" ht="14.25" customHeight="1">
      <c r="B116" s="133" t="s">
        <v>356</v>
      </c>
      <c r="C116" s="134">
        <v>0</v>
      </c>
      <c r="D116" s="138">
        <v>0</v>
      </c>
      <c r="E116" s="136">
        <f t="shared" si="5"/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7">
        <v>0</v>
      </c>
    </row>
    <row r="117" spans="2:16" ht="14.25" customHeight="1">
      <c r="B117" s="133" t="s">
        <v>357</v>
      </c>
      <c r="C117" s="134">
        <v>0</v>
      </c>
      <c r="D117" s="138">
        <v>0</v>
      </c>
      <c r="E117" s="136">
        <f t="shared" si="5"/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7">
        <v>0</v>
      </c>
    </row>
    <row r="118" spans="2:16" ht="14.25" customHeight="1">
      <c r="B118" s="133" t="s">
        <v>358</v>
      </c>
      <c r="C118" s="134">
        <v>0</v>
      </c>
      <c r="D118" s="138">
        <v>2</v>
      </c>
      <c r="E118" s="136">
        <f t="shared" si="5"/>
        <v>-1</v>
      </c>
      <c r="F118" s="134">
        <v>0</v>
      </c>
      <c r="G118" s="134">
        <v>0</v>
      </c>
      <c r="H118" s="134">
        <v>1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1</v>
      </c>
      <c r="O118" s="134">
        <v>0</v>
      </c>
      <c r="P118" s="137">
        <v>0</v>
      </c>
    </row>
    <row r="119" spans="2:16" ht="14.25" customHeight="1">
      <c r="B119" s="133" t="s">
        <v>359</v>
      </c>
      <c r="C119" s="134">
        <v>5</v>
      </c>
      <c r="D119" s="138">
        <v>1</v>
      </c>
      <c r="E119" s="136">
        <f t="shared" si="5"/>
        <v>4</v>
      </c>
      <c r="F119" s="134">
        <v>0</v>
      </c>
      <c r="G119" s="134">
        <v>0</v>
      </c>
      <c r="H119" s="134">
        <v>1</v>
      </c>
      <c r="I119" s="134">
        <v>6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7">
        <v>7</v>
      </c>
    </row>
    <row r="120" spans="2:16" ht="14.25" customHeight="1">
      <c r="B120" s="133" t="s">
        <v>360</v>
      </c>
      <c r="C120" s="134">
        <v>2</v>
      </c>
      <c r="D120" s="141">
        <v>1</v>
      </c>
      <c r="E120" s="142">
        <f t="shared" si="5"/>
        <v>1</v>
      </c>
      <c r="F120" s="140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40">
        <v>0</v>
      </c>
      <c r="O120" s="134">
        <v>0</v>
      </c>
      <c r="P120" s="137">
        <v>0</v>
      </c>
    </row>
    <row r="121" spans="2:16" ht="14.25" customHeight="1">
      <c r="B121" s="133" t="s">
        <v>361</v>
      </c>
      <c r="C121" s="134">
        <v>0</v>
      </c>
      <c r="D121" s="141">
        <v>0</v>
      </c>
      <c r="E121" s="142">
        <f t="shared" si="5"/>
        <v>0</v>
      </c>
      <c r="F121" s="140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40">
        <v>0</v>
      </c>
      <c r="O121" s="134">
        <v>0</v>
      </c>
      <c r="P121" s="137">
        <v>0</v>
      </c>
    </row>
    <row r="122" spans="2:16" ht="14.25" customHeight="1">
      <c r="B122" s="133" t="s">
        <v>1041</v>
      </c>
      <c r="C122" s="134">
        <v>0</v>
      </c>
      <c r="D122" s="141">
        <v>0</v>
      </c>
      <c r="E122" s="142">
        <f t="shared" si="5"/>
        <v>0</v>
      </c>
      <c r="F122" s="140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40">
        <v>0</v>
      </c>
      <c r="O122" s="134">
        <v>0</v>
      </c>
      <c r="P122" s="137">
        <v>0</v>
      </c>
    </row>
    <row r="123" spans="2:16" ht="14.25" customHeight="1">
      <c r="B123" s="133" t="s">
        <v>362</v>
      </c>
      <c r="C123" s="134">
        <v>0</v>
      </c>
      <c r="D123" s="141">
        <v>0</v>
      </c>
      <c r="E123" s="142">
        <f>IF(IF(D123="S/D",0,D123)&lt;&gt;0,(C123-D123)/D123,0)</f>
        <v>0</v>
      </c>
      <c r="F123" s="140">
        <v>0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40">
        <v>0</v>
      </c>
      <c r="O123" s="134">
        <v>0</v>
      </c>
      <c r="P123" s="137">
        <v>0</v>
      </c>
    </row>
    <row r="124" spans="2:16" ht="14.25" customHeight="1">
      <c r="B124" s="133" t="s">
        <v>1042</v>
      </c>
      <c r="C124" s="134">
        <v>0</v>
      </c>
      <c r="D124" s="141"/>
      <c r="E124" s="142">
        <f>IF(IF(D124="S/D",0,D124)&lt;&gt;0,(C124-D124)/D124,0)</f>
        <v>0</v>
      </c>
      <c r="F124" s="140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40">
        <v>0</v>
      </c>
      <c r="O124" s="134">
        <v>0</v>
      </c>
      <c r="P124" s="137">
        <v>0</v>
      </c>
    </row>
    <row r="125" spans="2:16" ht="14.25" customHeight="1">
      <c r="B125" s="133" t="s">
        <v>1043</v>
      </c>
      <c r="C125" s="134">
        <v>0</v>
      </c>
      <c r="D125" s="141"/>
      <c r="E125" s="142">
        <f>IF(IF(D125="S/D",0,D125)&lt;&gt;0,(C125-D125)/D125,0)</f>
        <v>0</v>
      </c>
      <c r="F125" s="140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40">
        <v>0</v>
      </c>
      <c r="O125" s="134">
        <v>0</v>
      </c>
      <c r="P125" s="137">
        <v>0</v>
      </c>
    </row>
    <row r="126" spans="2:16" ht="14.25" customHeight="1">
      <c r="B126" s="133" t="s">
        <v>1044</v>
      </c>
      <c r="C126" s="134">
        <v>0</v>
      </c>
      <c r="D126" s="141"/>
      <c r="E126" s="142">
        <f>IF(IF(D126="S/D",0,D126)&lt;&gt;0,(C126-D126)/D126,0)</f>
        <v>0</v>
      </c>
      <c r="F126" s="140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40">
        <v>0</v>
      </c>
      <c r="O126" s="134">
        <v>0</v>
      </c>
      <c r="P126" s="137">
        <v>0</v>
      </c>
    </row>
    <row r="127" spans="2:16" ht="14.25" customHeight="1">
      <c r="B127" s="133" t="s">
        <v>1045</v>
      </c>
      <c r="C127" s="134">
        <v>0</v>
      </c>
      <c r="D127" s="141"/>
      <c r="E127" s="142">
        <f>IF(IF(D127="S/D",0,D127)&lt;&gt;0,(C127-D127)/D127,0)</f>
        <v>0</v>
      </c>
      <c r="F127" s="140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40">
        <v>0</v>
      </c>
      <c r="O127" s="134">
        <v>0</v>
      </c>
      <c r="P127" s="137">
        <v>0</v>
      </c>
    </row>
    <row r="128" spans="2:16" ht="14.25" customHeight="1">
      <c r="B128" s="133" t="s">
        <v>1046</v>
      </c>
      <c r="C128" s="134">
        <v>0</v>
      </c>
      <c r="D128" s="141"/>
      <c r="E128" s="142">
        <f t="shared" si="5"/>
        <v>0</v>
      </c>
      <c r="F128" s="140">
        <v>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40">
        <v>0</v>
      </c>
      <c r="O128" s="134">
        <v>0</v>
      </c>
      <c r="P128" s="137">
        <v>0</v>
      </c>
    </row>
    <row r="129" spans="1:16" s="128" customFormat="1" ht="18" customHeight="1">
      <c r="A129" s="121"/>
      <c r="B129" s="143" t="s">
        <v>363</v>
      </c>
      <c r="C129" s="144">
        <v>5</v>
      </c>
      <c r="D129" s="144">
        <v>1</v>
      </c>
      <c r="E129" s="145">
        <f t="shared" si="5"/>
        <v>4</v>
      </c>
      <c r="F129" s="144">
        <v>0</v>
      </c>
      <c r="G129" s="144">
        <v>0</v>
      </c>
      <c r="H129" s="144">
        <v>0</v>
      </c>
      <c r="I129" s="144">
        <v>0</v>
      </c>
      <c r="J129" s="144">
        <v>0</v>
      </c>
      <c r="K129" s="144">
        <v>0</v>
      </c>
      <c r="L129" s="144">
        <v>0</v>
      </c>
      <c r="M129" s="144">
        <v>0</v>
      </c>
      <c r="N129" s="144">
        <v>3</v>
      </c>
      <c r="O129" s="144">
        <v>0</v>
      </c>
      <c r="P129" s="146">
        <v>1</v>
      </c>
    </row>
    <row r="130" spans="2:16" ht="14.25" customHeight="1">
      <c r="B130" s="133" t="s">
        <v>364</v>
      </c>
      <c r="C130" s="134">
        <v>2</v>
      </c>
      <c r="D130" s="138">
        <v>0</v>
      </c>
      <c r="E130" s="136">
        <f t="shared" si="5"/>
        <v>0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2</v>
      </c>
      <c r="O130" s="134">
        <v>0</v>
      </c>
      <c r="P130" s="137">
        <v>1</v>
      </c>
    </row>
    <row r="131" spans="2:16" ht="14.25" customHeight="1">
      <c r="B131" s="133" t="s">
        <v>365</v>
      </c>
      <c r="C131" s="134">
        <v>0</v>
      </c>
      <c r="D131" s="138">
        <v>0</v>
      </c>
      <c r="E131" s="136">
        <f t="shared" si="5"/>
        <v>0</v>
      </c>
      <c r="F131" s="134">
        <v>0</v>
      </c>
      <c r="G131" s="134">
        <v>0</v>
      </c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0</v>
      </c>
      <c r="N131" s="134">
        <v>0</v>
      </c>
      <c r="O131" s="134">
        <v>0</v>
      </c>
      <c r="P131" s="137">
        <v>0</v>
      </c>
    </row>
    <row r="132" spans="2:16" ht="14.25" customHeight="1">
      <c r="B132" s="133" t="s">
        <v>366</v>
      </c>
      <c r="C132" s="134">
        <v>3</v>
      </c>
      <c r="D132" s="138">
        <v>1</v>
      </c>
      <c r="E132" s="136">
        <f t="shared" si="5"/>
        <v>2</v>
      </c>
      <c r="F132" s="134">
        <v>0</v>
      </c>
      <c r="G132" s="134">
        <v>0</v>
      </c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0</v>
      </c>
      <c r="N132" s="134">
        <v>1</v>
      </c>
      <c r="O132" s="134">
        <v>0</v>
      </c>
      <c r="P132" s="137">
        <v>0</v>
      </c>
    </row>
    <row r="133" spans="2:16" ht="14.25" customHeight="1">
      <c r="B133" s="133" t="s">
        <v>367</v>
      </c>
      <c r="C133" s="134">
        <v>0</v>
      </c>
      <c r="D133" s="138">
        <v>0</v>
      </c>
      <c r="E133" s="136">
        <f t="shared" si="5"/>
        <v>0</v>
      </c>
      <c r="F133" s="134">
        <v>0</v>
      </c>
      <c r="G133" s="134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0</v>
      </c>
      <c r="P133" s="137">
        <v>0</v>
      </c>
    </row>
    <row r="134" spans="2:16" ht="14.25" customHeight="1">
      <c r="B134" s="139" t="s">
        <v>368</v>
      </c>
      <c r="C134" s="134">
        <v>0</v>
      </c>
      <c r="D134" s="141">
        <v>0</v>
      </c>
      <c r="E134" s="142">
        <f t="shared" si="5"/>
        <v>0</v>
      </c>
      <c r="F134" s="140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40">
        <v>0</v>
      </c>
      <c r="O134" s="134">
        <v>0</v>
      </c>
      <c r="P134" s="137">
        <v>0</v>
      </c>
    </row>
    <row r="135" spans="1:16" s="128" customFormat="1" ht="18" customHeight="1">
      <c r="A135" s="121"/>
      <c r="B135" s="143" t="s">
        <v>369</v>
      </c>
      <c r="C135" s="144">
        <v>13</v>
      </c>
      <c r="D135" s="144">
        <v>13</v>
      </c>
      <c r="E135" s="145">
        <f t="shared" si="5"/>
        <v>0</v>
      </c>
      <c r="F135" s="144">
        <v>0</v>
      </c>
      <c r="G135" s="144">
        <v>0</v>
      </c>
      <c r="H135" s="144">
        <v>0</v>
      </c>
      <c r="I135" s="144">
        <v>0</v>
      </c>
      <c r="J135" s="144">
        <v>0</v>
      </c>
      <c r="K135" s="144">
        <v>0</v>
      </c>
      <c r="L135" s="144">
        <v>0</v>
      </c>
      <c r="M135" s="144">
        <v>0</v>
      </c>
      <c r="N135" s="144">
        <v>1</v>
      </c>
      <c r="O135" s="144">
        <v>0</v>
      </c>
      <c r="P135" s="146">
        <v>0</v>
      </c>
    </row>
    <row r="136" spans="2:16" ht="14.25" customHeight="1">
      <c r="B136" s="133" t="s">
        <v>370</v>
      </c>
      <c r="C136" s="134">
        <v>2</v>
      </c>
      <c r="D136" s="138">
        <v>3</v>
      </c>
      <c r="E136" s="136">
        <f t="shared" si="5"/>
        <v>-0.3333333333333333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0</v>
      </c>
      <c r="O136" s="134">
        <v>0</v>
      </c>
      <c r="P136" s="137">
        <v>0</v>
      </c>
    </row>
    <row r="137" spans="2:16" ht="14.25" customHeight="1">
      <c r="B137" s="133" t="s">
        <v>371</v>
      </c>
      <c r="C137" s="134">
        <v>0</v>
      </c>
      <c r="D137" s="138">
        <v>0</v>
      </c>
      <c r="E137" s="136">
        <f t="shared" si="5"/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7">
        <v>0</v>
      </c>
    </row>
    <row r="138" spans="2:16" ht="14.25" customHeight="1">
      <c r="B138" s="133" t="s">
        <v>372</v>
      </c>
      <c r="C138" s="134">
        <v>1</v>
      </c>
      <c r="D138" s="138">
        <v>0</v>
      </c>
      <c r="E138" s="136">
        <f t="shared" si="5"/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7">
        <v>0</v>
      </c>
    </row>
    <row r="139" spans="2:16" ht="14.25" customHeight="1">
      <c r="B139" s="133" t="s">
        <v>373</v>
      </c>
      <c r="C139" s="134">
        <v>0</v>
      </c>
      <c r="D139" s="138">
        <v>0</v>
      </c>
      <c r="E139" s="136">
        <f t="shared" si="5"/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7">
        <v>0</v>
      </c>
    </row>
    <row r="140" spans="2:16" ht="14.25" customHeight="1">
      <c r="B140" s="133" t="s">
        <v>374</v>
      </c>
      <c r="C140" s="134">
        <v>0</v>
      </c>
      <c r="D140" s="138">
        <v>6</v>
      </c>
      <c r="E140" s="136">
        <f t="shared" si="5"/>
        <v>-1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1</v>
      </c>
      <c r="O140" s="134">
        <v>0</v>
      </c>
      <c r="P140" s="137">
        <v>0</v>
      </c>
    </row>
    <row r="141" spans="2:16" ht="14.25" customHeight="1">
      <c r="B141" s="139" t="s">
        <v>375</v>
      </c>
      <c r="C141" s="134">
        <v>10</v>
      </c>
      <c r="D141" s="141">
        <v>4</v>
      </c>
      <c r="E141" s="142">
        <f t="shared" si="5"/>
        <v>1.5</v>
      </c>
      <c r="F141" s="140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40">
        <v>0</v>
      </c>
      <c r="O141" s="134">
        <v>0</v>
      </c>
      <c r="P141" s="137">
        <v>0</v>
      </c>
    </row>
    <row r="142" spans="1:16" s="128" customFormat="1" ht="18" customHeight="1">
      <c r="A142" s="121"/>
      <c r="B142" s="143" t="s">
        <v>376</v>
      </c>
      <c r="C142" s="144">
        <v>0</v>
      </c>
      <c r="D142" s="144">
        <v>0</v>
      </c>
      <c r="E142" s="145">
        <f t="shared" si="5"/>
        <v>0</v>
      </c>
      <c r="F142" s="144">
        <v>0</v>
      </c>
      <c r="G142" s="144">
        <v>0</v>
      </c>
      <c r="H142" s="144">
        <v>0</v>
      </c>
      <c r="I142" s="144">
        <v>0</v>
      </c>
      <c r="J142" s="144">
        <v>0</v>
      </c>
      <c r="K142" s="144">
        <v>0</v>
      </c>
      <c r="L142" s="144">
        <v>0</v>
      </c>
      <c r="M142" s="144">
        <v>0</v>
      </c>
      <c r="N142" s="144">
        <v>0</v>
      </c>
      <c r="O142" s="144">
        <v>0</v>
      </c>
      <c r="P142" s="146">
        <v>0</v>
      </c>
    </row>
    <row r="143" spans="2:16" ht="14.25" customHeight="1">
      <c r="B143" s="133" t="s">
        <v>377</v>
      </c>
      <c r="C143" s="134">
        <v>0</v>
      </c>
      <c r="D143" s="138">
        <v>0</v>
      </c>
      <c r="E143" s="136">
        <f t="shared" si="5"/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7">
        <v>0</v>
      </c>
    </row>
    <row r="144" spans="2:16" ht="14.25" customHeight="1">
      <c r="B144" s="139" t="s">
        <v>378</v>
      </c>
      <c r="C144" s="134">
        <v>0</v>
      </c>
      <c r="D144" s="141">
        <v>0</v>
      </c>
      <c r="E144" s="142">
        <f t="shared" si="5"/>
        <v>0</v>
      </c>
      <c r="F144" s="140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40">
        <v>0</v>
      </c>
      <c r="O144" s="134">
        <v>0</v>
      </c>
      <c r="P144" s="137">
        <v>0</v>
      </c>
    </row>
    <row r="145" spans="1:16" s="128" customFormat="1" ht="18" customHeight="1">
      <c r="A145" s="121"/>
      <c r="B145" s="143" t="s">
        <v>379</v>
      </c>
      <c r="C145" s="144">
        <v>25</v>
      </c>
      <c r="D145" s="144">
        <v>25</v>
      </c>
      <c r="E145" s="145">
        <f>IF(IF(D145="S/D",0,D145)&lt;&gt;0,(C145-D145)/D145,0)</f>
        <v>0</v>
      </c>
      <c r="F145" s="144">
        <v>0</v>
      </c>
      <c r="G145" s="144">
        <v>0</v>
      </c>
      <c r="H145" s="144">
        <v>2</v>
      </c>
      <c r="I145" s="144">
        <v>2</v>
      </c>
      <c r="J145" s="144">
        <v>0</v>
      </c>
      <c r="K145" s="144">
        <v>0</v>
      </c>
      <c r="L145" s="144">
        <v>0</v>
      </c>
      <c r="M145" s="144">
        <v>0</v>
      </c>
      <c r="N145" s="144">
        <v>3</v>
      </c>
      <c r="O145" s="144">
        <v>0</v>
      </c>
      <c r="P145" s="146">
        <v>2</v>
      </c>
    </row>
    <row r="146" spans="2:16" ht="14.25" customHeight="1">
      <c r="B146" s="133" t="s">
        <v>380</v>
      </c>
      <c r="C146" s="134">
        <v>1</v>
      </c>
      <c r="D146" s="138">
        <v>3</v>
      </c>
      <c r="E146" s="136">
        <f>IF(IF(D146="S/D",0,D146)&lt;&gt;0,(C146-D146)/D146,0)</f>
        <v>-0.6666666666666666</v>
      </c>
      <c r="F146" s="134">
        <v>0</v>
      </c>
      <c r="G146" s="134">
        <v>0</v>
      </c>
      <c r="H146" s="134">
        <v>2</v>
      </c>
      <c r="I146" s="134">
        <v>1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7">
        <v>1</v>
      </c>
    </row>
    <row r="147" spans="2:16" ht="14.25" customHeight="1">
      <c r="B147" s="133" t="s">
        <v>381</v>
      </c>
      <c r="C147" s="134">
        <v>1</v>
      </c>
      <c r="D147" s="138">
        <v>0</v>
      </c>
      <c r="E147" s="136">
        <f t="shared" si="5"/>
        <v>0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7">
        <v>0</v>
      </c>
    </row>
    <row r="148" spans="2:16" ht="14.25" customHeight="1">
      <c r="B148" s="133" t="s">
        <v>382</v>
      </c>
      <c r="C148" s="134">
        <v>0</v>
      </c>
      <c r="D148" s="138">
        <v>0</v>
      </c>
      <c r="E148" s="136">
        <f t="shared" si="5"/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7">
        <v>0</v>
      </c>
    </row>
    <row r="149" spans="2:16" ht="14.25" customHeight="1">
      <c r="B149" s="133" t="s">
        <v>383</v>
      </c>
      <c r="C149" s="134">
        <v>2</v>
      </c>
      <c r="D149" s="138">
        <v>4</v>
      </c>
      <c r="E149" s="136">
        <f t="shared" si="5"/>
        <v>-0.5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7">
        <v>0</v>
      </c>
    </row>
    <row r="150" spans="2:16" ht="14.25" customHeight="1">
      <c r="B150" s="133" t="s">
        <v>384</v>
      </c>
      <c r="C150" s="134">
        <v>1</v>
      </c>
      <c r="D150" s="138">
        <v>0</v>
      </c>
      <c r="E150" s="136">
        <f t="shared" si="5"/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7">
        <v>0</v>
      </c>
    </row>
    <row r="151" spans="2:16" ht="14.25" customHeight="1">
      <c r="B151" s="133" t="s">
        <v>385</v>
      </c>
      <c r="C151" s="134">
        <v>2</v>
      </c>
      <c r="D151" s="138">
        <v>0</v>
      </c>
      <c r="E151" s="136">
        <f t="shared" si="5"/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7">
        <v>0</v>
      </c>
    </row>
    <row r="152" spans="2:16" ht="14.25" customHeight="1">
      <c r="B152" s="133" t="s">
        <v>386</v>
      </c>
      <c r="C152" s="134">
        <v>15</v>
      </c>
      <c r="D152" s="138">
        <v>10</v>
      </c>
      <c r="E152" s="136">
        <f aca="true" t="shared" si="6" ref="E152:E183">IF(IF(D152="S/D",0,D152)&lt;&gt;0,(C152-D152)/D152,0)</f>
        <v>0.5</v>
      </c>
      <c r="F152" s="134">
        <v>0</v>
      </c>
      <c r="G152" s="134">
        <v>0</v>
      </c>
      <c r="H152" s="134">
        <v>0</v>
      </c>
      <c r="I152" s="134">
        <v>1</v>
      </c>
      <c r="J152" s="134">
        <v>0</v>
      </c>
      <c r="K152" s="134">
        <v>0</v>
      </c>
      <c r="L152" s="134">
        <v>0</v>
      </c>
      <c r="M152" s="134">
        <v>0</v>
      </c>
      <c r="N152" s="134">
        <v>1</v>
      </c>
      <c r="O152" s="134">
        <v>0</v>
      </c>
      <c r="P152" s="137">
        <v>1</v>
      </c>
    </row>
    <row r="153" spans="2:16" ht="14.25" customHeight="1">
      <c r="B153" s="139" t="s">
        <v>387</v>
      </c>
      <c r="C153" s="134">
        <v>3</v>
      </c>
      <c r="D153" s="141">
        <v>8</v>
      </c>
      <c r="E153" s="142">
        <f t="shared" si="6"/>
        <v>-0.625</v>
      </c>
      <c r="F153" s="140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40">
        <v>2</v>
      </c>
      <c r="O153" s="134">
        <v>0</v>
      </c>
      <c r="P153" s="137">
        <v>0</v>
      </c>
    </row>
    <row r="154" spans="1:16" s="128" customFormat="1" ht="18" customHeight="1">
      <c r="A154" s="121"/>
      <c r="B154" s="143" t="s">
        <v>388</v>
      </c>
      <c r="C154" s="144">
        <v>59</v>
      </c>
      <c r="D154" s="144">
        <v>65</v>
      </c>
      <c r="E154" s="145">
        <f>IF(IF(D154="S/D",0,D154)&lt;&gt;0,(C154-D154)/D154,0)</f>
        <v>-0.09230769230769231</v>
      </c>
      <c r="F154" s="144">
        <v>1</v>
      </c>
      <c r="G154" s="144">
        <v>1</v>
      </c>
      <c r="H154" s="144">
        <v>3</v>
      </c>
      <c r="I154" s="144">
        <v>1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44">
        <v>0</v>
      </c>
      <c r="P154" s="144">
        <v>3</v>
      </c>
    </row>
    <row r="155" spans="2:16" ht="14.25" customHeight="1">
      <c r="B155" s="133" t="s">
        <v>389</v>
      </c>
      <c r="C155" s="134">
        <v>0</v>
      </c>
      <c r="D155" s="138">
        <v>0</v>
      </c>
      <c r="E155" s="136">
        <f>IF(IF(D155="S/D",0,D155)&lt;&gt;0,(C155-D155)/D155,0)</f>
        <v>0</v>
      </c>
      <c r="F155" s="134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7">
        <v>0</v>
      </c>
    </row>
    <row r="156" spans="2:16" ht="14.25" customHeight="1">
      <c r="B156" s="133" t="s">
        <v>390</v>
      </c>
      <c r="C156" s="134">
        <v>0</v>
      </c>
      <c r="D156" s="138">
        <v>0</v>
      </c>
      <c r="E156" s="136">
        <f t="shared" si="6"/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7">
        <v>0</v>
      </c>
    </row>
    <row r="157" spans="2:16" ht="14.25" customHeight="1">
      <c r="B157" s="133" t="s">
        <v>391</v>
      </c>
      <c r="C157" s="134">
        <v>0</v>
      </c>
      <c r="D157" s="138">
        <v>0</v>
      </c>
      <c r="E157" s="136">
        <f t="shared" si="6"/>
        <v>0</v>
      </c>
      <c r="F157" s="134">
        <v>0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7">
        <v>0</v>
      </c>
    </row>
    <row r="158" spans="2:16" ht="14.25" customHeight="1">
      <c r="B158" s="133" t="s">
        <v>392</v>
      </c>
      <c r="C158" s="134">
        <v>0</v>
      </c>
      <c r="D158" s="138">
        <v>0</v>
      </c>
      <c r="E158" s="136">
        <f t="shared" si="6"/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7">
        <v>0</v>
      </c>
    </row>
    <row r="159" spans="2:16" ht="14.25" customHeight="1">
      <c r="B159" s="133" t="s">
        <v>393</v>
      </c>
      <c r="C159" s="134">
        <v>1</v>
      </c>
      <c r="D159" s="138">
        <v>6</v>
      </c>
      <c r="E159" s="136">
        <f t="shared" si="6"/>
        <v>-0.8333333333333334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7">
        <v>0</v>
      </c>
    </row>
    <row r="160" spans="2:16" ht="14.25" customHeight="1">
      <c r="B160" s="133" t="s">
        <v>394</v>
      </c>
      <c r="C160" s="134">
        <v>29</v>
      </c>
      <c r="D160" s="138">
        <v>21</v>
      </c>
      <c r="E160" s="136">
        <f t="shared" si="6"/>
        <v>0.38095238095238093</v>
      </c>
      <c r="F160" s="134">
        <v>1</v>
      </c>
      <c r="G160" s="134">
        <v>0</v>
      </c>
      <c r="H160" s="134">
        <v>3</v>
      </c>
      <c r="I160" s="134">
        <v>1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7">
        <v>1</v>
      </c>
    </row>
    <row r="161" spans="2:16" ht="14.25" customHeight="1">
      <c r="B161" s="133" t="s">
        <v>395</v>
      </c>
      <c r="C161" s="134">
        <v>8</v>
      </c>
      <c r="D161" s="138">
        <v>7</v>
      </c>
      <c r="E161" s="136">
        <f t="shared" si="6"/>
        <v>0.14285714285714285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  <c r="P161" s="137">
        <v>0</v>
      </c>
    </row>
    <row r="162" spans="2:16" ht="14.25" customHeight="1">
      <c r="B162" s="133" t="s">
        <v>396</v>
      </c>
      <c r="C162" s="134">
        <v>12</v>
      </c>
      <c r="D162" s="138">
        <v>8</v>
      </c>
      <c r="E162" s="136">
        <f t="shared" si="6"/>
        <v>0.5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7">
        <v>0</v>
      </c>
    </row>
    <row r="163" spans="2:16" ht="14.25" customHeight="1">
      <c r="B163" s="133" t="s">
        <v>1047</v>
      </c>
      <c r="C163" s="134">
        <v>9</v>
      </c>
      <c r="D163" s="138">
        <v>23</v>
      </c>
      <c r="E163" s="136">
        <f t="shared" si="6"/>
        <v>-0.6086956521739131</v>
      </c>
      <c r="F163" s="134">
        <v>0</v>
      </c>
      <c r="G163" s="134">
        <v>1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7">
        <v>2</v>
      </c>
    </row>
    <row r="164" spans="1:16" s="128" customFormat="1" ht="18" customHeight="1">
      <c r="A164" s="121"/>
      <c r="B164" s="143" t="s">
        <v>397</v>
      </c>
      <c r="C164" s="144">
        <v>34</v>
      </c>
      <c r="D164" s="144">
        <v>32</v>
      </c>
      <c r="E164" s="145">
        <f t="shared" si="6"/>
        <v>0.0625</v>
      </c>
      <c r="F164" s="144">
        <v>2</v>
      </c>
      <c r="G164" s="144">
        <v>1</v>
      </c>
      <c r="H164" s="144">
        <v>15</v>
      </c>
      <c r="I164" s="144">
        <v>12</v>
      </c>
      <c r="J164" s="144">
        <v>0</v>
      </c>
      <c r="K164" s="144">
        <v>0</v>
      </c>
      <c r="L164" s="144">
        <v>0</v>
      </c>
      <c r="M164" s="144">
        <v>0</v>
      </c>
      <c r="N164" s="144">
        <v>1</v>
      </c>
      <c r="O164" s="144">
        <v>0</v>
      </c>
      <c r="P164" s="146">
        <v>17</v>
      </c>
    </row>
    <row r="165" spans="2:16" ht="14.25" customHeight="1">
      <c r="B165" s="133" t="s">
        <v>398</v>
      </c>
      <c r="C165" s="134">
        <v>17</v>
      </c>
      <c r="D165" s="138">
        <v>8</v>
      </c>
      <c r="E165" s="136">
        <f t="shared" si="6"/>
        <v>1.125</v>
      </c>
      <c r="F165" s="134">
        <v>0</v>
      </c>
      <c r="G165" s="134">
        <v>0</v>
      </c>
      <c r="H165" s="134">
        <v>4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1</v>
      </c>
      <c r="O165" s="134">
        <v>0</v>
      </c>
      <c r="P165" s="137">
        <v>0</v>
      </c>
    </row>
    <row r="166" spans="2:16" ht="14.25" customHeight="1">
      <c r="B166" s="133" t="s">
        <v>399</v>
      </c>
      <c r="C166" s="134">
        <v>0</v>
      </c>
      <c r="D166" s="138">
        <v>0</v>
      </c>
      <c r="E166" s="136">
        <f t="shared" si="6"/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7">
        <v>0</v>
      </c>
    </row>
    <row r="167" spans="2:16" ht="14.25" customHeight="1">
      <c r="B167" s="133" t="s">
        <v>400</v>
      </c>
      <c r="C167" s="134">
        <v>3</v>
      </c>
      <c r="D167" s="138">
        <v>0</v>
      </c>
      <c r="E167" s="136">
        <f t="shared" si="6"/>
        <v>0</v>
      </c>
      <c r="F167" s="134">
        <v>1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7">
        <v>0</v>
      </c>
    </row>
    <row r="168" spans="2:16" ht="14.25" customHeight="1">
      <c r="B168" s="133" t="s">
        <v>401</v>
      </c>
      <c r="C168" s="134">
        <v>0</v>
      </c>
      <c r="D168" s="138">
        <v>0</v>
      </c>
      <c r="E168" s="136">
        <f t="shared" si="6"/>
        <v>0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7">
        <v>0</v>
      </c>
    </row>
    <row r="169" spans="2:16" ht="14.25" customHeight="1">
      <c r="B169" s="133" t="s">
        <v>402</v>
      </c>
      <c r="C169" s="134">
        <v>0</v>
      </c>
      <c r="D169" s="138">
        <v>0</v>
      </c>
      <c r="E169" s="136">
        <f t="shared" si="6"/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7">
        <v>0</v>
      </c>
    </row>
    <row r="170" spans="2:16" ht="14.25" customHeight="1">
      <c r="B170" s="133" t="s">
        <v>403</v>
      </c>
      <c r="C170" s="134">
        <v>0</v>
      </c>
      <c r="D170" s="138">
        <v>0</v>
      </c>
      <c r="E170" s="136">
        <f t="shared" si="6"/>
        <v>0</v>
      </c>
      <c r="F170" s="134">
        <v>0</v>
      </c>
      <c r="G170" s="134">
        <v>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7">
        <v>0</v>
      </c>
    </row>
    <row r="171" spans="2:16" ht="14.25" customHeight="1">
      <c r="B171" s="133" t="s">
        <v>404</v>
      </c>
      <c r="C171" s="134">
        <v>11</v>
      </c>
      <c r="D171" s="138">
        <v>14</v>
      </c>
      <c r="E171" s="136">
        <f t="shared" si="6"/>
        <v>-0.21428571428571427</v>
      </c>
      <c r="F171" s="134">
        <v>0</v>
      </c>
      <c r="G171" s="134">
        <v>0</v>
      </c>
      <c r="H171" s="134">
        <v>8</v>
      </c>
      <c r="I171" s="134">
        <v>8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7">
        <v>9</v>
      </c>
    </row>
    <row r="172" spans="2:16" ht="14.25" customHeight="1">
      <c r="B172" s="133" t="s">
        <v>405</v>
      </c>
      <c r="C172" s="134">
        <v>2</v>
      </c>
      <c r="D172" s="138">
        <v>5</v>
      </c>
      <c r="E172" s="136">
        <f t="shared" si="6"/>
        <v>-0.6</v>
      </c>
      <c r="F172" s="134">
        <v>1</v>
      </c>
      <c r="G172" s="134">
        <v>1</v>
      </c>
      <c r="H172" s="134">
        <v>3</v>
      </c>
      <c r="I172" s="134">
        <v>4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7">
        <v>8</v>
      </c>
    </row>
    <row r="173" spans="2:16" ht="14.25" customHeight="1">
      <c r="B173" s="133" t="s">
        <v>406</v>
      </c>
      <c r="C173" s="134">
        <v>1</v>
      </c>
      <c r="D173" s="138">
        <v>2</v>
      </c>
      <c r="E173" s="136">
        <f t="shared" si="6"/>
        <v>-0.5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7">
        <v>0</v>
      </c>
    </row>
    <row r="174" spans="2:16" ht="14.25" customHeight="1">
      <c r="B174" s="133" t="s">
        <v>407</v>
      </c>
      <c r="C174" s="134">
        <v>0</v>
      </c>
      <c r="D174" s="138">
        <v>3</v>
      </c>
      <c r="E174" s="136">
        <f>IF(IF(D174="S/D",0,D174)&lt;&gt;0,(C174-D174)/D174,0)</f>
        <v>-1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7">
        <v>0</v>
      </c>
    </row>
    <row r="175" spans="2:16" ht="14.25" customHeight="1">
      <c r="B175" s="133" t="s">
        <v>1048</v>
      </c>
      <c r="C175" s="134">
        <v>0</v>
      </c>
      <c r="D175" s="138"/>
      <c r="E175" s="136">
        <f t="shared" si="6"/>
        <v>0</v>
      </c>
      <c r="F175" s="134">
        <v>0</v>
      </c>
      <c r="G175" s="134">
        <v>0</v>
      </c>
      <c r="H175" s="134">
        <v>0</v>
      </c>
      <c r="I175" s="134">
        <v>0</v>
      </c>
      <c r="J175" s="134"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7">
        <v>0</v>
      </c>
    </row>
    <row r="176" spans="1:16" s="128" customFormat="1" ht="18" customHeight="1">
      <c r="A176" s="121"/>
      <c r="B176" s="143" t="s">
        <v>408</v>
      </c>
      <c r="C176" s="144">
        <v>97</v>
      </c>
      <c r="D176" s="144">
        <v>82</v>
      </c>
      <c r="E176" s="145">
        <f t="shared" si="6"/>
        <v>0.18292682926829268</v>
      </c>
      <c r="F176" s="144">
        <v>238</v>
      </c>
      <c r="G176" s="144">
        <v>137</v>
      </c>
      <c r="H176" s="144">
        <v>42</v>
      </c>
      <c r="I176" s="144">
        <v>41</v>
      </c>
      <c r="J176" s="144">
        <v>0</v>
      </c>
      <c r="K176" s="144">
        <v>0</v>
      </c>
      <c r="L176" s="144">
        <v>0</v>
      </c>
      <c r="M176" s="144">
        <v>0</v>
      </c>
      <c r="N176" s="144">
        <v>1</v>
      </c>
      <c r="O176" s="144">
        <v>0</v>
      </c>
      <c r="P176" s="146">
        <v>266</v>
      </c>
    </row>
    <row r="177" spans="2:16" ht="14.25" customHeight="1">
      <c r="B177" s="133" t="s">
        <v>1049</v>
      </c>
      <c r="C177" s="134">
        <v>6</v>
      </c>
      <c r="D177" s="138">
        <v>0</v>
      </c>
      <c r="E177" s="136">
        <f t="shared" si="6"/>
        <v>0</v>
      </c>
      <c r="F177" s="134">
        <v>2</v>
      </c>
      <c r="G177" s="134">
        <v>1</v>
      </c>
      <c r="H177" s="134">
        <v>1</v>
      </c>
      <c r="I177" s="134">
        <v>0</v>
      </c>
      <c r="J177" s="134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7">
        <v>3</v>
      </c>
    </row>
    <row r="178" spans="2:16" ht="14.25" customHeight="1">
      <c r="B178" s="133" t="s">
        <v>410</v>
      </c>
      <c r="C178" s="134">
        <v>59</v>
      </c>
      <c r="D178" s="138">
        <v>47</v>
      </c>
      <c r="E178" s="136">
        <f t="shared" si="6"/>
        <v>0.2553191489361702</v>
      </c>
      <c r="F178" s="134">
        <v>140</v>
      </c>
      <c r="G178" s="134">
        <v>81</v>
      </c>
      <c r="H178" s="134">
        <v>26</v>
      </c>
      <c r="I178" s="134">
        <v>27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7">
        <v>161</v>
      </c>
    </row>
    <row r="179" spans="2:16" ht="14.25" customHeight="1">
      <c r="B179" s="133" t="s">
        <v>411</v>
      </c>
      <c r="C179" s="134">
        <v>5</v>
      </c>
      <c r="D179" s="138">
        <v>5</v>
      </c>
      <c r="E179" s="136">
        <f t="shared" si="6"/>
        <v>0</v>
      </c>
      <c r="F179" s="134">
        <v>4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7">
        <v>2</v>
      </c>
    </row>
    <row r="180" spans="2:16" ht="14.25" customHeight="1">
      <c r="B180" s="139" t="s">
        <v>412</v>
      </c>
      <c r="C180" s="134">
        <v>1</v>
      </c>
      <c r="D180" s="138">
        <v>0</v>
      </c>
      <c r="E180" s="136">
        <f t="shared" si="6"/>
        <v>0</v>
      </c>
      <c r="F180" s="134">
        <v>0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7">
        <v>0</v>
      </c>
    </row>
    <row r="181" spans="2:16" ht="14.25" customHeight="1">
      <c r="B181" s="133" t="s">
        <v>413</v>
      </c>
      <c r="C181" s="134">
        <v>4</v>
      </c>
      <c r="D181" s="138">
        <v>1</v>
      </c>
      <c r="E181" s="136">
        <f t="shared" si="6"/>
        <v>3</v>
      </c>
      <c r="F181" s="134">
        <v>6</v>
      </c>
      <c r="G181" s="134">
        <v>4</v>
      </c>
      <c r="H181" s="134">
        <v>2</v>
      </c>
      <c r="I181" s="134">
        <v>3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7">
        <v>4</v>
      </c>
    </row>
    <row r="182" spans="2:16" ht="14.25" customHeight="1">
      <c r="B182" s="133" t="s">
        <v>414</v>
      </c>
      <c r="C182" s="134">
        <v>21</v>
      </c>
      <c r="D182" s="138">
        <v>28</v>
      </c>
      <c r="E182" s="136">
        <f t="shared" si="6"/>
        <v>-0.25</v>
      </c>
      <c r="F182" s="134">
        <v>86</v>
      </c>
      <c r="G182" s="134">
        <v>51</v>
      </c>
      <c r="H182" s="134">
        <v>13</v>
      </c>
      <c r="I182" s="134">
        <v>11</v>
      </c>
      <c r="J182" s="134">
        <v>0</v>
      </c>
      <c r="K182" s="134">
        <v>0</v>
      </c>
      <c r="L182" s="134">
        <v>0</v>
      </c>
      <c r="M182" s="134">
        <v>0</v>
      </c>
      <c r="N182" s="134">
        <v>1</v>
      </c>
      <c r="O182" s="134">
        <v>0</v>
      </c>
      <c r="P182" s="137">
        <v>96</v>
      </c>
    </row>
    <row r="183" spans="2:16" ht="14.25" customHeight="1">
      <c r="B183" s="139" t="s">
        <v>415</v>
      </c>
      <c r="C183" s="134">
        <v>1</v>
      </c>
      <c r="D183" s="141">
        <v>1</v>
      </c>
      <c r="E183" s="142">
        <f t="shared" si="6"/>
        <v>0</v>
      </c>
      <c r="F183" s="140">
        <v>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40">
        <v>0</v>
      </c>
      <c r="O183" s="134">
        <v>0</v>
      </c>
      <c r="P183" s="137">
        <v>0</v>
      </c>
    </row>
    <row r="184" spans="2:18" ht="18" customHeight="1">
      <c r="B184" s="143" t="s">
        <v>416</v>
      </c>
      <c r="C184" s="144">
        <v>49</v>
      </c>
      <c r="D184" s="144">
        <v>46</v>
      </c>
      <c r="E184" s="145">
        <f aca="true" t="shared" si="7" ref="E184:E215">IF(IF(D184="S/D",0,D184)&lt;&gt;0,(C184-D184)/D184,0)</f>
        <v>0.06521739130434782</v>
      </c>
      <c r="F184" s="144">
        <v>3</v>
      </c>
      <c r="G184" s="144">
        <v>2</v>
      </c>
      <c r="H184" s="144">
        <v>13</v>
      </c>
      <c r="I184" s="144">
        <v>11</v>
      </c>
      <c r="J184" s="144">
        <v>0</v>
      </c>
      <c r="K184" s="144">
        <v>0</v>
      </c>
      <c r="L184" s="144">
        <v>0</v>
      </c>
      <c r="M184" s="144">
        <v>0</v>
      </c>
      <c r="N184" s="144">
        <v>1</v>
      </c>
      <c r="O184" s="144">
        <v>0</v>
      </c>
      <c r="P184" s="146">
        <v>15</v>
      </c>
      <c r="Q184" s="128"/>
      <c r="R184" s="128"/>
    </row>
    <row r="185" spans="2:16" ht="14.25" customHeight="1">
      <c r="B185" s="133" t="s">
        <v>417</v>
      </c>
      <c r="C185" s="134">
        <v>5</v>
      </c>
      <c r="D185" s="138">
        <v>7</v>
      </c>
      <c r="E185" s="136">
        <f t="shared" si="7"/>
        <v>-0.2857142857142857</v>
      </c>
      <c r="F185" s="134">
        <v>0</v>
      </c>
      <c r="G185" s="134">
        <v>0</v>
      </c>
      <c r="H185" s="134">
        <v>1</v>
      </c>
      <c r="I185" s="134">
        <v>1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7">
        <v>1</v>
      </c>
    </row>
    <row r="186" spans="2:16" ht="14.25" customHeight="1">
      <c r="B186" s="133" t="s">
        <v>418</v>
      </c>
      <c r="C186" s="134">
        <v>0</v>
      </c>
      <c r="D186" s="138">
        <v>0</v>
      </c>
      <c r="E186" s="136">
        <f t="shared" si="7"/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7">
        <v>0</v>
      </c>
    </row>
    <row r="187" spans="2:16" ht="14.25" customHeight="1">
      <c r="B187" s="133" t="s">
        <v>419</v>
      </c>
      <c r="C187" s="134">
        <v>26</v>
      </c>
      <c r="D187" s="138">
        <v>19</v>
      </c>
      <c r="E187" s="136">
        <f t="shared" si="7"/>
        <v>0.3684210526315789</v>
      </c>
      <c r="F187" s="134">
        <v>3</v>
      </c>
      <c r="G187" s="134">
        <v>1</v>
      </c>
      <c r="H187" s="134">
        <v>8</v>
      </c>
      <c r="I187" s="134">
        <v>1</v>
      </c>
      <c r="J187" s="134">
        <v>0</v>
      </c>
      <c r="K187" s="134">
        <v>0</v>
      </c>
      <c r="L187" s="134">
        <v>0</v>
      </c>
      <c r="M187" s="134">
        <v>0</v>
      </c>
      <c r="N187" s="134">
        <v>1</v>
      </c>
      <c r="O187" s="134">
        <v>0</v>
      </c>
      <c r="P187" s="137">
        <v>3</v>
      </c>
    </row>
    <row r="188" spans="2:16" ht="14.25" customHeight="1">
      <c r="B188" s="133" t="s">
        <v>420</v>
      </c>
      <c r="C188" s="134">
        <v>0</v>
      </c>
      <c r="D188" s="138">
        <v>0</v>
      </c>
      <c r="E188" s="136">
        <f t="shared" si="7"/>
        <v>0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7">
        <v>0</v>
      </c>
    </row>
    <row r="189" spans="1:18" s="128" customFormat="1" ht="14.25" customHeight="1">
      <c r="A189" s="121"/>
      <c r="B189" s="422" t="s">
        <v>424</v>
      </c>
      <c r="C189" s="134">
        <v>1</v>
      </c>
      <c r="D189" s="138">
        <v>2</v>
      </c>
      <c r="E189" s="136">
        <f t="shared" si="7"/>
        <v>-0.5</v>
      </c>
      <c r="F189" s="134">
        <v>0</v>
      </c>
      <c r="G189" s="134">
        <v>0</v>
      </c>
      <c r="H189" s="134">
        <v>2</v>
      </c>
      <c r="I189" s="134">
        <v>9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7">
        <v>8</v>
      </c>
      <c r="Q189" s="121"/>
      <c r="R189" s="121"/>
    </row>
    <row r="190" spans="2:16" ht="14.25" customHeight="1">
      <c r="B190" s="133" t="s">
        <v>449</v>
      </c>
      <c r="C190" s="134">
        <v>0</v>
      </c>
      <c r="D190" s="138">
        <v>0</v>
      </c>
      <c r="E190" s="136">
        <f t="shared" si="7"/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7">
        <v>0</v>
      </c>
    </row>
    <row r="191" spans="2:16" ht="14.25" customHeight="1">
      <c r="B191" s="133" t="s">
        <v>450</v>
      </c>
      <c r="C191" s="134">
        <v>6</v>
      </c>
      <c r="D191" s="138">
        <v>12</v>
      </c>
      <c r="E191" s="136">
        <f t="shared" si="7"/>
        <v>-0.5</v>
      </c>
      <c r="F191" s="134">
        <v>0</v>
      </c>
      <c r="G191" s="134">
        <v>0</v>
      </c>
      <c r="H191" s="134">
        <v>2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7">
        <v>2</v>
      </c>
    </row>
    <row r="192" spans="2:16" ht="14.25" customHeight="1">
      <c r="B192" s="133" t="s">
        <v>451</v>
      </c>
      <c r="C192" s="134">
        <v>0</v>
      </c>
      <c r="D192" s="138">
        <v>2</v>
      </c>
      <c r="E192" s="136">
        <f t="shared" si="7"/>
        <v>-1</v>
      </c>
      <c r="F192" s="134">
        <v>0</v>
      </c>
      <c r="G192" s="134">
        <v>1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7">
        <v>1</v>
      </c>
    </row>
    <row r="193" spans="2:16" ht="14.25" customHeight="1">
      <c r="B193" s="133" t="s">
        <v>452</v>
      </c>
      <c r="C193" s="134">
        <v>0</v>
      </c>
      <c r="D193" s="138">
        <v>0</v>
      </c>
      <c r="E193" s="136">
        <f t="shared" si="7"/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7">
        <v>0</v>
      </c>
    </row>
    <row r="194" spans="2:16" ht="14.25" customHeight="1">
      <c r="B194" s="133" t="s">
        <v>1050</v>
      </c>
      <c r="C194" s="134">
        <v>0</v>
      </c>
      <c r="D194" s="138">
        <v>0</v>
      </c>
      <c r="E194" s="136">
        <f t="shared" si="7"/>
        <v>0</v>
      </c>
      <c r="F194" s="134">
        <v>0</v>
      </c>
      <c r="G194" s="134">
        <v>0</v>
      </c>
      <c r="H194" s="134">
        <v>0</v>
      </c>
      <c r="I194" s="134">
        <v>0</v>
      </c>
      <c r="J194" s="134"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7">
        <v>0</v>
      </c>
    </row>
    <row r="195" spans="2:16" ht="14.25" customHeight="1">
      <c r="B195" s="133" t="s">
        <v>453</v>
      </c>
      <c r="C195" s="134">
        <v>11</v>
      </c>
      <c r="D195" s="138">
        <v>4</v>
      </c>
      <c r="E195" s="136">
        <f t="shared" si="7"/>
        <v>1.75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7">
        <v>0</v>
      </c>
    </row>
    <row r="196" spans="2:16" ht="14.25" customHeight="1">
      <c r="B196" s="133" t="s">
        <v>454</v>
      </c>
      <c r="C196" s="134">
        <v>0</v>
      </c>
      <c r="D196" s="138">
        <v>0</v>
      </c>
      <c r="E196" s="136">
        <f t="shared" si="7"/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7">
        <v>0</v>
      </c>
    </row>
    <row r="197" spans="2:16" ht="14.25" customHeight="1">
      <c r="B197" s="139" t="s">
        <v>455</v>
      </c>
      <c r="C197" s="134">
        <v>0</v>
      </c>
      <c r="D197" s="141">
        <v>0</v>
      </c>
      <c r="E197" s="142">
        <f t="shared" si="7"/>
        <v>0</v>
      </c>
      <c r="F197" s="140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40">
        <v>0</v>
      </c>
      <c r="O197" s="134">
        <v>0</v>
      </c>
      <c r="P197" s="137">
        <v>0</v>
      </c>
    </row>
    <row r="198" spans="2:16" ht="14.25" customHeight="1">
      <c r="B198" s="139" t="s">
        <v>456</v>
      </c>
      <c r="C198" s="134">
        <v>0</v>
      </c>
      <c r="D198" s="141">
        <v>0</v>
      </c>
      <c r="E198" s="142">
        <f t="shared" si="7"/>
        <v>0</v>
      </c>
      <c r="F198" s="140">
        <v>0</v>
      </c>
      <c r="G198" s="134">
        <v>0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40">
        <v>0</v>
      </c>
      <c r="O198" s="134">
        <v>0</v>
      </c>
      <c r="P198" s="137">
        <v>0</v>
      </c>
    </row>
    <row r="199" spans="2:18" ht="18" customHeight="1">
      <c r="B199" s="143" t="s">
        <v>457</v>
      </c>
      <c r="C199" s="144">
        <v>13</v>
      </c>
      <c r="D199" s="144">
        <v>11</v>
      </c>
      <c r="E199" s="145">
        <f t="shared" si="7"/>
        <v>0.18181818181818182</v>
      </c>
      <c r="F199" s="144">
        <v>1</v>
      </c>
      <c r="G199" s="144">
        <v>1</v>
      </c>
      <c r="H199" s="144">
        <v>0</v>
      </c>
      <c r="I199" s="144">
        <v>0</v>
      </c>
      <c r="J199" s="144">
        <v>0</v>
      </c>
      <c r="K199" s="144">
        <v>0</v>
      </c>
      <c r="L199" s="144">
        <v>1</v>
      </c>
      <c r="M199" s="144">
        <v>0</v>
      </c>
      <c r="N199" s="144">
        <v>0</v>
      </c>
      <c r="O199" s="144">
        <v>0</v>
      </c>
      <c r="P199" s="146">
        <v>11</v>
      </c>
      <c r="Q199" s="128"/>
      <c r="R199" s="128"/>
    </row>
    <row r="200" spans="2:16" ht="14.25" customHeight="1">
      <c r="B200" s="133" t="s">
        <v>458</v>
      </c>
      <c r="C200" s="134">
        <v>5</v>
      </c>
      <c r="D200" s="138">
        <v>4</v>
      </c>
      <c r="E200" s="136">
        <f t="shared" si="7"/>
        <v>0.25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7">
        <v>3</v>
      </c>
    </row>
    <row r="201" spans="2:16" ht="14.25" customHeight="1">
      <c r="B201" s="133" t="s">
        <v>459</v>
      </c>
      <c r="C201" s="134">
        <v>0</v>
      </c>
      <c r="D201" s="138">
        <v>0</v>
      </c>
      <c r="E201" s="136">
        <f t="shared" si="7"/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7">
        <v>0</v>
      </c>
    </row>
    <row r="202" spans="2:16" ht="14.25" customHeight="1">
      <c r="B202" s="133" t="s">
        <v>460</v>
      </c>
      <c r="C202" s="134">
        <v>0</v>
      </c>
      <c r="D202" s="138">
        <v>0</v>
      </c>
      <c r="E202" s="136">
        <f t="shared" si="7"/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7">
        <v>0</v>
      </c>
    </row>
    <row r="203" spans="2:16" ht="14.25" customHeight="1">
      <c r="B203" s="133" t="s">
        <v>461</v>
      </c>
      <c r="C203" s="134">
        <v>0</v>
      </c>
      <c r="D203" s="138">
        <v>0</v>
      </c>
      <c r="E203" s="136">
        <f t="shared" si="7"/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7">
        <v>1</v>
      </c>
    </row>
    <row r="204" spans="1:18" s="128" customFormat="1" ht="14.25" customHeight="1">
      <c r="A204" s="121"/>
      <c r="B204" s="133" t="s">
        <v>462</v>
      </c>
      <c r="C204" s="134">
        <v>6</v>
      </c>
      <c r="D204" s="138">
        <v>4</v>
      </c>
      <c r="E204" s="136">
        <f t="shared" si="7"/>
        <v>0.5</v>
      </c>
      <c r="F204" s="134">
        <v>1</v>
      </c>
      <c r="G204" s="134">
        <v>1</v>
      </c>
      <c r="H204" s="134">
        <v>0</v>
      </c>
      <c r="I204" s="134">
        <v>0</v>
      </c>
      <c r="J204" s="134"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7">
        <v>3</v>
      </c>
      <c r="Q204" s="121"/>
      <c r="R204" s="121"/>
    </row>
    <row r="205" spans="2:16" ht="14.25" customHeight="1">
      <c r="B205" s="133" t="s">
        <v>463</v>
      </c>
      <c r="C205" s="134">
        <v>0</v>
      </c>
      <c r="D205" s="138">
        <v>0</v>
      </c>
      <c r="E205" s="136">
        <f t="shared" si="7"/>
        <v>0</v>
      </c>
      <c r="F205" s="134">
        <v>0</v>
      </c>
      <c r="G205" s="134">
        <v>0</v>
      </c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7">
        <v>0</v>
      </c>
    </row>
    <row r="206" spans="2:16" ht="14.25" customHeight="1">
      <c r="B206" s="133" t="s">
        <v>464</v>
      </c>
      <c r="C206" s="134">
        <v>1</v>
      </c>
      <c r="D206" s="138">
        <v>0</v>
      </c>
      <c r="E206" s="136">
        <f t="shared" si="7"/>
        <v>0</v>
      </c>
      <c r="F206" s="134">
        <v>0</v>
      </c>
      <c r="G206" s="134">
        <v>0</v>
      </c>
      <c r="H206" s="134">
        <v>0</v>
      </c>
      <c r="I206" s="134">
        <v>0</v>
      </c>
      <c r="J206" s="134">
        <v>0</v>
      </c>
      <c r="K206" s="134">
        <v>0</v>
      </c>
      <c r="L206" s="134">
        <v>0</v>
      </c>
      <c r="M206" s="134">
        <v>0</v>
      </c>
      <c r="N206" s="134">
        <v>0</v>
      </c>
      <c r="O206" s="134">
        <v>0</v>
      </c>
      <c r="P206" s="137">
        <v>1</v>
      </c>
    </row>
    <row r="207" spans="2:16" ht="14.25" customHeight="1">
      <c r="B207" s="133" t="s">
        <v>465</v>
      </c>
      <c r="C207" s="134">
        <v>0</v>
      </c>
      <c r="D207" s="138">
        <v>0</v>
      </c>
      <c r="E207" s="136">
        <f t="shared" si="7"/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7">
        <v>0</v>
      </c>
    </row>
    <row r="208" spans="2:16" ht="14.25" customHeight="1">
      <c r="B208" s="133" t="s">
        <v>466</v>
      </c>
      <c r="C208" s="134">
        <v>0</v>
      </c>
      <c r="D208" s="138">
        <v>0</v>
      </c>
      <c r="E208" s="136">
        <f t="shared" si="7"/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7">
        <v>0</v>
      </c>
    </row>
    <row r="209" spans="2:16" ht="14.25" customHeight="1">
      <c r="B209" s="133" t="s">
        <v>467</v>
      </c>
      <c r="C209" s="134">
        <v>0</v>
      </c>
      <c r="D209" s="138">
        <v>1</v>
      </c>
      <c r="E209" s="136">
        <f t="shared" si="7"/>
        <v>-1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7">
        <v>0</v>
      </c>
    </row>
    <row r="210" spans="2:16" ht="14.25" customHeight="1">
      <c r="B210" s="133" t="s">
        <v>468</v>
      </c>
      <c r="C210" s="134">
        <v>1</v>
      </c>
      <c r="D210" s="138">
        <v>1</v>
      </c>
      <c r="E210" s="136">
        <f t="shared" si="7"/>
        <v>0</v>
      </c>
      <c r="F210" s="134">
        <v>0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7">
        <v>2</v>
      </c>
    </row>
    <row r="211" spans="2:16" ht="14.25" customHeight="1">
      <c r="B211" s="133" t="s">
        <v>469</v>
      </c>
      <c r="C211" s="134">
        <v>0</v>
      </c>
      <c r="D211" s="138">
        <v>0</v>
      </c>
      <c r="E211" s="136">
        <f t="shared" si="7"/>
        <v>0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7">
        <v>0</v>
      </c>
    </row>
    <row r="212" spans="2:16" ht="14.25" customHeight="1">
      <c r="B212" s="133" t="s">
        <v>470</v>
      </c>
      <c r="C212" s="134">
        <v>0</v>
      </c>
      <c r="D212" s="138">
        <v>1</v>
      </c>
      <c r="E212" s="136">
        <f t="shared" si="7"/>
        <v>-1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  <c r="L212" s="134">
        <v>1</v>
      </c>
      <c r="M212" s="134">
        <v>0</v>
      </c>
      <c r="N212" s="134">
        <v>0</v>
      </c>
      <c r="O212" s="134">
        <v>0</v>
      </c>
      <c r="P212" s="137">
        <v>1</v>
      </c>
    </row>
    <row r="213" spans="2:16" ht="14.25" customHeight="1">
      <c r="B213" s="133" t="s">
        <v>471</v>
      </c>
      <c r="C213" s="134">
        <v>0</v>
      </c>
      <c r="D213" s="138">
        <v>0</v>
      </c>
      <c r="E213" s="136">
        <f t="shared" si="7"/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7">
        <v>0</v>
      </c>
    </row>
    <row r="214" spans="2:16" ht="14.25" customHeight="1">
      <c r="B214" s="422" t="s">
        <v>425</v>
      </c>
      <c r="C214" s="134">
        <v>0</v>
      </c>
      <c r="D214" s="138">
        <v>0</v>
      </c>
      <c r="E214" s="136">
        <f t="shared" si="7"/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7">
        <v>0</v>
      </c>
    </row>
    <row r="215" spans="2:16" ht="14.25" customHeight="1">
      <c r="B215" s="133" t="s">
        <v>472</v>
      </c>
      <c r="C215" s="134">
        <v>0</v>
      </c>
      <c r="D215" s="138">
        <v>0</v>
      </c>
      <c r="E215" s="136">
        <f t="shared" si="7"/>
        <v>0</v>
      </c>
      <c r="F215" s="134">
        <v>0</v>
      </c>
      <c r="G215" s="134">
        <v>0</v>
      </c>
      <c r="H215" s="134">
        <v>0</v>
      </c>
      <c r="I215" s="134">
        <v>0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7">
        <v>0</v>
      </c>
    </row>
    <row r="216" spans="2:16" ht="14.25" customHeight="1">
      <c r="B216" s="133" t="s">
        <v>1051</v>
      </c>
      <c r="C216" s="134">
        <v>0</v>
      </c>
      <c r="D216" s="138">
        <v>0</v>
      </c>
      <c r="E216" s="136">
        <f aca="true" t="shared" si="8" ref="E216:E247">IF(IF(D216="S/D",0,D216)&lt;&gt;0,(C216-D216)/D216,0)</f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7">
        <v>0</v>
      </c>
    </row>
    <row r="217" spans="2:16" ht="14.25" customHeight="1">
      <c r="B217" s="133" t="s">
        <v>473</v>
      </c>
      <c r="C217" s="134">
        <v>0</v>
      </c>
      <c r="D217" s="138">
        <v>0</v>
      </c>
      <c r="E217" s="136">
        <f t="shared" si="8"/>
        <v>0</v>
      </c>
      <c r="F217" s="134">
        <v>0</v>
      </c>
      <c r="G217" s="134">
        <v>0</v>
      </c>
      <c r="H217" s="134">
        <v>0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7">
        <v>0</v>
      </c>
    </row>
    <row r="218" spans="2:16" ht="14.25" customHeight="1">
      <c r="B218" s="139" t="s">
        <v>474</v>
      </c>
      <c r="C218" s="134">
        <v>0</v>
      </c>
      <c r="D218" s="141">
        <v>0</v>
      </c>
      <c r="E218" s="142">
        <f t="shared" si="8"/>
        <v>0</v>
      </c>
      <c r="F218" s="140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>
        <v>0</v>
      </c>
      <c r="M218" s="134">
        <v>0</v>
      </c>
      <c r="N218" s="140">
        <v>0</v>
      </c>
      <c r="O218" s="134">
        <v>0</v>
      </c>
      <c r="P218" s="137">
        <v>0</v>
      </c>
    </row>
    <row r="219" spans="2:18" ht="18" customHeight="1">
      <c r="B219" s="143" t="s">
        <v>475</v>
      </c>
      <c r="C219" s="144">
        <v>127</v>
      </c>
      <c r="D219" s="144">
        <v>146</v>
      </c>
      <c r="E219" s="145">
        <f t="shared" si="8"/>
        <v>-0.13013698630136986</v>
      </c>
      <c r="F219" s="144">
        <v>11</v>
      </c>
      <c r="G219" s="144">
        <v>8</v>
      </c>
      <c r="H219" s="144">
        <v>69</v>
      </c>
      <c r="I219" s="144">
        <v>42</v>
      </c>
      <c r="J219" s="144">
        <v>0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146">
        <v>62</v>
      </c>
      <c r="Q219" s="128"/>
      <c r="R219" s="128"/>
    </row>
    <row r="220" spans="2:16" ht="14.25" customHeight="1">
      <c r="B220" s="133" t="s">
        <v>476</v>
      </c>
      <c r="C220" s="134">
        <v>1</v>
      </c>
      <c r="D220" s="138">
        <v>0</v>
      </c>
      <c r="E220" s="136">
        <f t="shared" si="8"/>
        <v>0</v>
      </c>
      <c r="F220" s="134">
        <v>0</v>
      </c>
      <c r="G220" s="134">
        <v>0</v>
      </c>
      <c r="H220" s="134">
        <v>0</v>
      </c>
      <c r="I220" s="134">
        <v>0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0</v>
      </c>
      <c r="P220" s="137">
        <v>0</v>
      </c>
    </row>
    <row r="221" spans="2:16" ht="14.25" customHeight="1">
      <c r="B221" s="133" t="s">
        <v>477</v>
      </c>
      <c r="C221" s="134">
        <v>0</v>
      </c>
      <c r="D221" s="138">
        <v>0</v>
      </c>
      <c r="E221" s="136">
        <f t="shared" si="8"/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7">
        <v>0</v>
      </c>
    </row>
    <row r="222" spans="2:16" ht="14.25" customHeight="1">
      <c r="B222" s="133" t="s">
        <v>478</v>
      </c>
      <c r="C222" s="134">
        <v>0</v>
      </c>
      <c r="D222" s="138">
        <v>0</v>
      </c>
      <c r="E222" s="136">
        <f t="shared" si="8"/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7">
        <v>0</v>
      </c>
    </row>
    <row r="223" spans="2:16" ht="14.25" customHeight="1">
      <c r="B223" s="133" t="s">
        <v>479</v>
      </c>
      <c r="C223" s="134">
        <v>0</v>
      </c>
      <c r="D223" s="138">
        <v>0</v>
      </c>
      <c r="E223" s="136">
        <f t="shared" si="8"/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>
        <v>0</v>
      </c>
      <c r="M223" s="134">
        <v>0</v>
      </c>
      <c r="N223" s="134">
        <v>0</v>
      </c>
      <c r="O223" s="134">
        <v>0</v>
      </c>
      <c r="P223" s="137">
        <v>0</v>
      </c>
    </row>
    <row r="224" spans="1:18" s="128" customFormat="1" ht="14.25" customHeight="1">
      <c r="A224" s="121"/>
      <c r="B224" s="133" t="s">
        <v>480</v>
      </c>
      <c r="C224" s="134">
        <v>0</v>
      </c>
      <c r="D224" s="138">
        <v>0</v>
      </c>
      <c r="E224" s="136">
        <f t="shared" si="8"/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>
        <v>0</v>
      </c>
      <c r="M224" s="134">
        <v>0</v>
      </c>
      <c r="N224" s="134">
        <v>0</v>
      </c>
      <c r="O224" s="134">
        <v>0</v>
      </c>
      <c r="P224" s="137">
        <v>0</v>
      </c>
      <c r="Q224" s="121"/>
      <c r="R224" s="121"/>
    </row>
    <row r="225" spans="2:16" ht="14.25" customHeight="1">
      <c r="B225" s="133" t="s">
        <v>481</v>
      </c>
      <c r="C225" s="134">
        <v>0</v>
      </c>
      <c r="D225" s="138">
        <v>0</v>
      </c>
      <c r="E225" s="136">
        <f t="shared" si="8"/>
        <v>0</v>
      </c>
      <c r="F225" s="134">
        <v>0</v>
      </c>
      <c r="G225" s="134">
        <v>0</v>
      </c>
      <c r="H225" s="134">
        <v>0</v>
      </c>
      <c r="I225" s="134">
        <v>0</v>
      </c>
      <c r="J225" s="134">
        <v>0</v>
      </c>
      <c r="K225" s="134">
        <v>0</v>
      </c>
      <c r="L225" s="134">
        <v>0</v>
      </c>
      <c r="M225" s="134">
        <v>0</v>
      </c>
      <c r="N225" s="134">
        <v>0</v>
      </c>
      <c r="O225" s="134">
        <v>0</v>
      </c>
      <c r="P225" s="137">
        <v>0</v>
      </c>
    </row>
    <row r="226" spans="2:16" ht="14.25" customHeight="1">
      <c r="B226" s="133" t="s">
        <v>482</v>
      </c>
      <c r="C226" s="134">
        <v>0</v>
      </c>
      <c r="D226" s="138">
        <v>0</v>
      </c>
      <c r="E226" s="136">
        <f t="shared" si="8"/>
        <v>0</v>
      </c>
      <c r="F226" s="134">
        <v>0</v>
      </c>
      <c r="G226" s="134">
        <v>0</v>
      </c>
      <c r="H226" s="134">
        <v>0</v>
      </c>
      <c r="I226" s="134">
        <v>0</v>
      </c>
      <c r="J226" s="134">
        <v>0</v>
      </c>
      <c r="K226" s="134">
        <v>0</v>
      </c>
      <c r="L226" s="134">
        <v>0</v>
      </c>
      <c r="M226" s="134">
        <v>0</v>
      </c>
      <c r="N226" s="134">
        <v>0</v>
      </c>
      <c r="O226" s="134">
        <v>0</v>
      </c>
      <c r="P226" s="137">
        <v>0</v>
      </c>
    </row>
    <row r="227" spans="2:16" ht="14.25" customHeight="1">
      <c r="B227" s="133" t="s">
        <v>483</v>
      </c>
      <c r="C227" s="134">
        <v>12</v>
      </c>
      <c r="D227" s="138">
        <v>13</v>
      </c>
      <c r="E227" s="136">
        <f t="shared" si="8"/>
        <v>-0.07692307692307693</v>
      </c>
      <c r="F227" s="134">
        <v>2</v>
      </c>
      <c r="G227" s="134">
        <v>0</v>
      </c>
      <c r="H227" s="134">
        <v>5</v>
      </c>
      <c r="I227" s="134">
        <v>2</v>
      </c>
      <c r="J227" s="134">
        <v>0</v>
      </c>
      <c r="K227" s="134">
        <v>0</v>
      </c>
      <c r="L227" s="134">
        <v>0</v>
      </c>
      <c r="M227" s="134">
        <v>0</v>
      </c>
      <c r="N227" s="134">
        <v>0</v>
      </c>
      <c r="O227" s="134">
        <v>0</v>
      </c>
      <c r="P227" s="137">
        <v>1</v>
      </c>
    </row>
    <row r="228" spans="2:16" ht="14.25" customHeight="1">
      <c r="B228" s="133" t="s">
        <v>484</v>
      </c>
      <c r="C228" s="134">
        <v>4</v>
      </c>
      <c r="D228" s="138">
        <v>6</v>
      </c>
      <c r="E228" s="136">
        <f t="shared" si="8"/>
        <v>-0.3333333333333333</v>
      </c>
      <c r="F228" s="134">
        <v>1</v>
      </c>
      <c r="G228" s="134">
        <v>3</v>
      </c>
      <c r="H228" s="134">
        <v>1</v>
      </c>
      <c r="I228" s="134">
        <v>5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137">
        <v>7</v>
      </c>
    </row>
    <row r="229" spans="2:16" ht="14.25" customHeight="1">
      <c r="B229" s="133" t="s">
        <v>485</v>
      </c>
      <c r="C229" s="134">
        <v>2</v>
      </c>
      <c r="D229" s="138">
        <v>3</v>
      </c>
      <c r="E229" s="136">
        <f t="shared" si="8"/>
        <v>-0.3333333333333333</v>
      </c>
      <c r="F229" s="134">
        <v>1</v>
      </c>
      <c r="G229" s="134">
        <v>1</v>
      </c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7">
        <v>1</v>
      </c>
    </row>
    <row r="230" spans="2:16" ht="14.25" customHeight="1">
      <c r="B230" s="133" t="s">
        <v>486</v>
      </c>
      <c r="C230" s="134">
        <v>1</v>
      </c>
      <c r="D230" s="138">
        <v>0</v>
      </c>
      <c r="E230" s="136">
        <f t="shared" si="8"/>
        <v>0</v>
      </c>
      <c r="F230" s="134">
        <v>0</v>
      </c>
      <c r="G230" s="134">
        <v>0</v>
      </c>
      <c r="H230" s="134">
        <v>0</v>
      </c>
      <c r="I230" s="134">
        <v>0</v>
      </c>
      <c r="J230" s="134">
        <v>0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137">
        <v>0</v>
      </c>
    </row>
    <row r="231" spans="2:16" ht="14.25" customHeight="1">
      <c r="B231" s="133" t="s">
        <v>487</v>
      </c>
      <c r="C231" s="134">
        <v>1</v>
      </c>
      <c r="D231" s="138">
        <v>2</v>
      </c>
      <c r="E231" s="136">
        <f t="shared" si="8"/>
        <v>-0.5</v>
      </c>
      <c r="F231" s="134">
        <v>0</v>
      </c>
      <c r="G231" s="134">
        <v>0</v>
      </c>
      <c r="H231" s="134">
        <v>1</v>
      </c>
      <c r="I231" s="134">
        <v>1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7">
        <v>0</v>
      </c>
    </row>
    <row r="232" spans="2:16" ht="14.25" customHeight="1">
      <c r="B232" s="133" t="s">
        <v>488</v>
      </c>
      <c r="C232" s="134">
        <v>1</v>
      </c>
      <c r="D232" s="138">
        <v>0</v>
      </c>
      <c r="E232" s="136">
        <f t="shared" si="8"/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7">
        <v>0</v>
      </c>
    </row>
    <row r="233" spans="2:16" ht="14.25" customHeight="1">
      <c r="B233" s="133" t="s">
        <v>489</v>
      </c>
      <c r="C233" s="134">
        <v>0</v>
      </c>
      <c r="D233" s="138">
        <v>0</v>
      </c>
      <c r="E233" s="136">
        <f t="shared" si="8"/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137">
        <v>0</v>
      </c>
    </row>
    <row r="234" spans="2:16" ht="14.25" customHeight="1">
      <c r="B234" s="133" t="s">
        <v>1052</v>
      </c>
      <c r="C234" s="134">
        <v>104</v>
      </c>
      <c r="D234" s="138">
        <v>120</v>
      </c>
      <c r="E234" s="136">
        <f t="shared" si="8"/>
        <v>-0.13333333333333333</v>
      </c>
      <c r="F234" s="134">
        <v>7</v>
      </c>
      <c r="G234" s="134">
        <v>4</v>
      </c>
      <c r="H234" s="134">
        <v>61</v>
      </c>
      <c r="I234" s="134">
        <v>34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7">
        <v>52</v>
      </c>
    </row>
    <row r="235" spans="2:16" ht="14.25" customHeight="1">
      <c r="B235" s="133" t="s">
        <v>490</v>
      </c>
      <c r="C235" s="134">
        <v>0</v>
      </c>
      <c r="D235" s="138">
        <v>0</v>
      </c>
      <c r="E235" s="136">
        <f t="shared" si="8"/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>
        <v>0</v>
      </c>
      <c r="M235" s="134">
        <v>0</v>
      </c>
      <c r="N235" s="134">
        <v>0</v>
      </c>
      <c r="O235" s="134">
        <v>0</v>
      </c>
      <c r="P235" s="137">
        <v>0</v>
      </c>
    </row>
    <row r="236" spans="2:16" ht="14.25" customHeight="1">
      <c r="B236" s="133" t="s">
        <v>491</v>
      </c>
      <c r="C236" s="134">
        <v>0</v>
      </c>
      <c r="D236" s="138">
        <v>0</v>
      </c>
      <c r="E236" s="136">
        <f t="shared" si="8"/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>
        <v>0</v>
      </c>
      <c r="M236" s="134">
        <v>0</v>
      </c>
      <c r="N236" s="134">
        <v>0</v>
      </c>
      <c r="O236" s="134">
        <v>0</v>
      </c>
      <c r="P236" s="137">
        <v>0</v>
      </c>
    </row>
    <row r="237" spans="2:16" ht="14.25" customHeight="1">
      <c r="B237" s="133" t="s">
        <v>492</v>
      </c>
      <c r="C237" s="134">
        <v>0</v>
      </c>
      <c r="D237" s="138">
        <v>2</v>
      </c>
      <c r="E237" s="136">
        <f t="shared" si="8"/>
        <v>-1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>
        <v>0</v>
      </c>
      <c r="M237" s="134">
        <v>0</v>
      </c>
      <c r="N237" s="134">
        <v>0</v>
      </c>
      <c r="O237" s="134">
        <v>0</v>
      </c>
      <c r="P237" s="137">
        <v>1</v>
      </c>
    </row>
    <row r="238" spans="2:16" ht="14.25" customHeight="1">
      <c r="B238" s="133" t="s">
        <v>493</v>
      </c>
      <c r="C238" s="134">
        <v>1</v>
      </c>
      <c r="D238" s="138">
        <v>0</v>
      </c>
      <c r="E238" s="136">
        <f t="shared" si="8"/>
        <v>0</v>
      </c>
      <c r="F238" s="134">
        <v>0</v>
      </c>
      <c r="G238" s="134">
        <v>0</v>
      </c>
      <c r="H238" s="134">
        <v>1</v>
      </c>
      <c r="I238" s="134">
        <v>0</v>
      </c>
      <c r="J238" s="134">
        <v>0</v>
      </c>
      <c r="K238" s="134">
        <v>0</v>
      </c>
      <c r="L238" s="134">
        <v>0</v>
      </c>
      <c r="M238" s="134">
        <v>0</v>
      </c>
      <c r="N238" s="134">
        <v>0</v>
      </c>
      <c r="O238" s="134">
        <v>0</v>
      </c>
      <c r="P238" s="137">
        <v>0</v>
      </c>
    </row>
    <row r="239" spans="2:16" ht="14.25" customHeight="1">
      <c r="B239" s="139" t="s">
        <v>494</v>
      </c>
      <c r="C239" s="134">
        <v>0</v>
      </c>
      <c r="D239" s="141">
        <v>0</v>
      </c>
      <c r="E239" s="142">
        <f t="shared" si="8"/>
        <v>0</v>
      </c>
      <c r="F239" s="140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>
        <v>0</v>
      </c>
      <c r="M239" s="134">
        <v>0</v>
      </c>
      <c r="N239" s="140">
        <v>0</v>
      </c>
      <c r="O239" s="134">
        <v>0</v>
      </c>
      <c r="P239" s="137">
        <v>0</v>
      </c>
    </row>
    <row r="240" spans="2:18" ht="18" customHeight="1">
      <c r="B240" s="143" t="s">
        <v>495</v>
      </c>
      <c r="C240" s="144">
        <v>1</v>
      </c>
      <c r="D240" s="144">
        <v>0</v>
      </c>
      <c r="E240" s="145">
        <f t="shared" si="8"/>
        <v>0</v>
      </c>
      <c r="F240" s="144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2</v>
      </c>
      <c r="O240" s="144">
        <v>0</v>
      </c>
      <c r="P240" s="146">
        <v>0</v>
      </c>
      <c r="Q240" s="128"/>
      <c r="R240" s="128"/>
    </row>
    <row r="241" spans="2:16" ht="14.25" customHeight="1">
      <c r="B241" s="133" t="s">
        <v>496</v>
      </c>
      <c r="C241" s="134">
        <v>0</v>
      </c>
      <c r="D241" s="138">
        <v>0</v>
      </c>
      <c r="E241" s="136">
        <f t="shared" si="8"/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7">
        <v>0</v>
      </c>
    </row>
    <row r="242" spans="2:16" ht="14.25" customHeight="1">
      <c r="B242" s="133" t="s">
        <v>497</v>
      </c>
      <c r="C242" s="134">
        <v>0</v>
      </c>
      <c r="D242" s="138">
        <v>0</v>
      </c>
      <c r="E242" s="136">
        <f t="shared" si="8"/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7">
        <v>0</v>
      </c>
    </row>
    <row r="243" spans="2:16" ht="14.25" customHeight="1">
      <c r="B243" s="133" t="s">
        <v>498</v>
      </c>
      <c r="C243" s="134">
        <v>0</v>
      </c>
      <c r="D243" s="138">
        <v>0</v>
      </c>
      <c r="E243" s="136">
        <f t="shared" si="8"/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7">
        <v>0</v>
      </c>
    </row>
    <row r="244" spans="2:16" ht="14.25" customHeight="1">
      <c r="B244" s="133" t="s">
        <v>499</v>
      </c>
      <c r="C244" s="134">
        <v>0</v>
      </c>
      <c r="D244" s="138">
        <v>0</v>
      </c>
      <c r="E244" s="136">
        <f t="shared" si="8"/>
        <v>0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>
        <v>0</v>
      </c>
      <c r="M244" s="134">
        <v>0</v>
      </c>
      <c r="N244" s="134">
        <v>0</v>
      </c>
      <c r="O244" s="134">
        <v>0</v>
      </c>
      <c r="P244" s="137">
        <v>0</v>
      </c>
    </row>
    <row r="245" spans="1:18" s="128" customFormat="1" ht="14.25" customHeight="1">
      <c r="A245" s="121"/>
      <c r="B245" s="133" t="s">
        <v>500</v>
      </c>
      <c r="C245" s="134">
        <v>0</v>
      </c>
      <c r="D245" s="138">
        <v>0</v>
      </c>
      <c r="E245" s="136">
        <f t="shared" si="8"/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>
        <v>0</v>
      </c>
      <c r="M245" s="134">
        <v>0</v>
      </c>
      <c r="N245" s="134">
        <v>0</v>
      </c>
      <c r="O245" s="134">
        <v>0</v>
      </c>
      <c r="P245" s="137">
        <v>0</v>
      </c>
      <c r="Q245" s="121"/>
      <c r="R245" s="121"/>
    </row>
    <row r="246" spans="2:16" ht="14.25" customHeight="1">
      <c r="B246" s="133" t="s">
        <v>501</v>
      </c>
      <c r="C246" s="134">
        <v>0</v>
      </c>
      <c r="D246" s="138">
        <v>0</v>
      </c>
      <c r="E246" s="136">
        <f t="shared" si="8"/>
        <v>0</v>
      </c>
      <c r="F246" s="134">
        <v>0</v>
      </c>
      <c r="G246" s="134">
        <v>0</v>
      </c>
      <c r="H246" s="134">
        <v>0</v>
      </c>
      <c r="I246" s="134">
        <v>0</v>
      </c>
      <c r="J246" s="134">
        <v>0</v>
      </c>
      <c r="K246" s="134">
        <v>0</v>
      </c>
      <c r="L246" s="134">
        <v>0</v>
      </c>
      <c r="M246" s="134">
        <v>0</v>
      </c>
      <c r="N246" s="134">
        <v>0</v>
      </c>
      <c r="O246" s="134">
        <v>0</v>
      </c>
      <c r="P246" s="137">
        <v>0</v>
      </c>
    </row>
    <row r="247" spans="2:16" ht="14.25" customHeight="1">
      <c r="B247" s="133" t="s">
        <v>502</v>
      </c>
      <c r="C247" s="134">
        <v>0</v>
      </c>
      <c r="D247" s="138">
        <v>0</v>
      </c>
      <c r="E247" s="136">
        <f t="shared" si="8"/>
        <v>0</v>
      </c>
      <c r="F247" s="134">
        <v>0</v>
      </c>
      <c r="G247" s="134">
        <v>0</v>
      </c>
      <c r="H247" s="134">
        <v>0</v>
      </c>
      <c r="I247" s="134">
        <v>0</v>
      </c>
      <c r="J247" s="134">
        <v>0</v>
      </c>
      <c r="K247" s="134">
        <v>0</v>
      </c>
      <c r="L247" s="134">
        <v>0</v>
      </c>
      <c r="M247" s="134">
        <v>0</v>
      </c>
      <c r="N247" s="134">
        <v>0</v>
      </c>
      <c r="O247" s="134">
        <v>0</v>
      </c>
      <c r="P247" s="137">
        <v>0</v>
      </c>
    </row>
    <row r="248" spans="2:16" ht="14.25" customHeight="1">
      <c r="B248" s="133" t="s">
        <v>503</v>
      </c>
      <c r="C248" s="134">
        <v>0</v>
      </c>
      <c r="D248" s="138">
        <v>0</v>
      </c>
      <c r="E248" s="136">
        <f aca="true" t="shared" si="9" ref="E248:E279">IF(IF(D248="S/D",0,D248)&lt;&gt;0,(C248-D248)/D248,0)</f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0</v>
      </c>
      <c r="M248" s="134">
        <v>0</v>
      </c>
      <c r="N248" s="134">
        <v>0</v>
      </c>
      <c r="O248" s="134">
        <v>0</v>
      </c>
      <c r="P248" s="137">
        <v>0</v>
      </c>
    </row>
    <row r="249" spans="2:16" ht="14.25" customHeight="1">
      <c r="B249" s="133" t="s">
        <v>504</v>
      </c>
      <c r="C249" s="134">
        <v>0</v>
      </c>
      <c r="D249" s="138">
        <v>0</v>
      </c>
      <c r="E249" s="136">
        <f t="shared" si="9"/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7">
        <v>0</v>
      </c>
    </row>
    <row r="250" spans="2:16" ht="14.25" customHeight="1">
      <c r="B250" s="133" t="s">
        <v>505</v>
      </c>
      <c r="C250" s="134">
        <v>0</v>
      </c>
      <c r="D250" s="138">
        <v>0</v>
      </c>
      <c r="E250" s="136">
        <f t="shared" si="9"/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7">
        <v>0</v>
      </c>
    </row>
    <row r="251" spans="2:16" ht="14.25" customHeight="1">
      <c r="B251" s="133" t="s">
        <v>506</v>
      </c>
      <c r="C251" s="134">
        <v>1</v>
      </c>
      <c r="D251" s="138">
        <v>0</v>
      </c>
      <c r="E251" s="136">
        <f t="shared" si="9"/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7">
        <v>0</v>
      </c>
    </row>
    <row r="252" spans="2:16" ht="14.25" customHeight="1">
      <c r="B252" s="133" t="s">
        <v>507</v>
      </c>
      <c r="C252" s="134">
        <v>0</v>
      </c>
      <c r="D252" s="138">
        <v>0</v>
      </c>
      <c r="E252" s="136">
        <f t="shared" si="9"/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>
        <v>0</v>
      </c>
      <c r="M252" s="134">
        <v>0</v>
      </c>
      <c r="N252" s="134">
        <v>0</v>
      </c>
      <c r="O252" s="134">
        <v>0</v>
      </c>
      <c r="P252" s="137">
        <v>0</v>
      </c>
    </row>
    <row r="253" spans="2:16" ht="14.25" customHeight="1">
      <c r="B253" s="133" t="s">
        <v>508</v>
      </c>
      <c r="C253" s="134">
        <v>0</v>
      </c>
      <c r="D253" s="138">
        <v>0</v>
      </c>
      <c r="E253" s="136">
        <f t="shared" si="9"/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7">
        <v>0</v>
      </c>
    </row>
    <row r="254" spans="2:16" ht="14.25" customHeight="1">
      <c r="B254" s="133" t="s">
        <v>509</v>
      </c>
      <c r="C254" s="134">
        <v>0</v>
      </c>
      <c r="D254" s="138">
        <v>0</v>
      </c>
      <c r="E254" s="136">
        <f t="shared" si="9"/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7">
        <v>0</v>
      </c>
    </row>
    <row r="255" spans="2:16" ht="14.25" customHeight="1">
      <c r="B255" s="133" t="s">
        <v>510</v>
      </c>
      <c r="C255" s="134">
        <v>0</v>
      </c>
      <c r="D255" s="138">
        <v>0</v>
      </c>
      <c r="E255" s="136">
        <f t="shared" si="9"/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0</v>
      </c>
      <c r="M255" s="134">
        <v>0</v>
      </c>
      <c r="N255" s="134">
        <v>0</v>
      </c>
      <c r="O255" s="134">
        <v>0</v>
      </c>
      <c r="P255" s="137">
        <v>0</v>
      </c>
    </row>
    <row r="256" spans="2:16" ht="14.25" customHeight="1">
      <c r="B256" s="133" t="s">
        <v>511</v>
      </c>
      <c r="C256" s="134">
        <v>0</v>
      </c>
      <c r="D256" s="138">
        <v>0</v>
      </c>
      <c r="E256" s="136">
        <f t="shared" si="9"/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7">
        <v>0</v>
      </c>
    </row>
    <row r="257" spans="2:16" ht="14.25" customHeight="1">
      <c r="B257" s="133" t="s">
        <v>512</v>
      </c>
      <c r="C257" s="134">
        <v>0</v>
      </c>
      <c r="D257" s="138">
        <v>0</v>
      </c>
      <c r="E257" s="136">
        <f t="shared" si="9"/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4">
        <v>0</v>
      </c>
      <c r="N257" s="134">
        <v>0</v>
      </c>
      <c r="O257" s="134">
        <v>0</v>
      </c>
      <c r="P257" s="137">
        <v>0</v>
      </c>
    </row>
    <row r="258" spans="2:16" ht="14.25" customHeight="1">
      <c r="B258" s="133" t="s">
        <v>513</v>
      </c>
      <c r="C258" s="134">
        <v>0</v>
      </c>
      <c r="D258" s="138">
        <v>0</v>
      </c>
      <c r="E258" s="136">
        <f t="shared" si="9"/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7">
        <v>0</v>
      </c>
    </row>
    <row r="259" spans="2:16" ht="14.25" customHeight="1">
      <c r="B259" s="133" t="s">
        <v>514</v>
      </c>
      <c r="C259" s="134">
        <v>0</v>
      </c>
      <c r="D259" s="138">
        <v>0</v>
      </c>
      <c r="E259" s="136">
        <f t="shared" si="9"/>
        <v>0</v>
      </c>
      <c r="F259" s="134">
        <v>0</v>
      </c>
      <c r="G259" s="134">
        <v>0</v>
      </c>
      <c r="H259" s="134">
        <v>0</v>
      </c>
      <c r="I259" s="134">
        <v>0</v>
      </c>
      <c r="J259" s="134">
        <v>0</v>
      </c>
      <c r="K259" s="134">
        <v>0</v>
      </c>
      <c r="L259" s="134">
        <v>0</v>
      </c>
      <c r="M259" s="134">
        <v>0</v>
      </c>
      <c r="N259" s="134">
        <v>0</v>
      </c>
      <c r="O259" s="134">
        <v>0</v>
      </c>
      <c r="P259" s="137">
        <v>0</v>
      </c>
    </row>
    <row r="260" spans="2:16" ht="14.25" customHeight="1">
      <c r="B260" s="133" t="s">
        <v>515</v>
      </c>
      <c r="C260" s="134">
        <v>0</v>
      </c>
      <c r="D260" s="138">
        <v>0</v>
      </c>
      <c r="E260" s="136">
        <f t="shared" si="9"/>
        <v>0</v>
      </c>
      <c r="F260" s="134">
        <v>0</v>
      </c>
      <c r="G260" s="134">
        <v>0</v>
      </c>
      <c r="H260" s="134">
        <v>0</v>
      </c>
      <c r="I260" s="134">
        <v>0</v>
      </c>
      <c r="J260" s="134">
        <v>0</v>
      </c>
      <c r="K260" s="134">
        <v>0</v>
      </c>
      <c r="L260" s="134">
        <v>0</v>
      </c>
      <c r="M260" s="134">
        <v>0</v>
      </c>
      <c r="N260" s="134">
        <v>0</v>
      </c>
      <c r="O260" s="134">
        <v>0</v>
      </c>
      <c r="P260" s="137">
        <v>0</v>
      </c>
    </row>
    <row r="261" spans="2:16" ht="14.25" customHeight="1">
      <c r="B261" s="133" t="s">
        <v>516</v>
      </c>
      <c r="C261" s="134">
        <v>0</v>
      </c>
      <c r="D261" s="138">
        <v>0</v>
      </c>
      <c r="E261" s="136">
        <f t="shared" si="9"/>
        <v>0</v>
      </c>
      <c r="F261" s="134">
        <v>0</v>
      </c>
      <c r="G261" s="134">
        <v>0</v>
      </c>
      <c r="H261" s="134">
        <v>0</v>
      </c>
      <c r="I261" s="134">
        <v>0</v>
      </c>
      <c r="J261" s="134">
        <v>0</v>
      </c>
      <c r="K261" s="134">
        <v>0</v>
      </c>
      <c r="L261" s="134">
        <v>0</v>
      </c>
      <c r="M261" s="134">
        <v>0</v>
      </c>
      <c r="N261" s="134">
        <v>0</v>
      </c>
      <c r="O261" s="134">
        <v>0</v>
      </c>
      <c r="P261" s="137">
        <v>0</v>
      </c>
    </row>
    <row r="262" spans="2:16" ht="14.25" customHeight="1">
      <c r="B262" s="133" t="s">
        <v>517</v>
      </c>
      <c r="C262" s="134">
        <v>0</v>
      </c>
      <c r="D262" s="138">
        <v>0</v>
      </c>
      <c r="E262" s="136">
        <f t="shared" si="9"/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7">
        <v>0</v>
      </c>
    </row>
    <row r="263" spans="2:16" ht="14.25" customHeight="1">
      <c r="B263" s="133" t="s">
        <v>518</v>
      </c>
      <c r="C263" s="134">
        <v>0</v>
      </c>
      <c r="D263" s="138">
        <v>0</v>
      </c>
      <c r="E263" s="136">
        <f t="shared" si="9"/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>
        <v>0</v>
      </c>
      <c r="M263" s="134">
        <v>0</v>
      </c>
      <c r="N263" s="134">
        <v>0</v>
      </c>
      <c r="O263" s="134">
        <v>0</v>
      </c>
      <c r="P263" s="137">
        <v>0</v>
      </c>
    </row>
    <row r="264" spans="2:16" ht="14.25" customHeight="1">
      <c r="B264" s="133" t="s">
        <v>519</v>
      </c>
      <c r="C264" s="134">
        <v>0</v>
      </c>
      <c r="D264" s="138">
        <v>0</v>
      </c>
      <c r="E264" s="136">
        <f t="shared" si="9"/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7">
        <v>0</v>
      </c>
    </row>
    <row r="265" spans="2:16" ht="14.25" customHeight="1">
      <c r="B265" s="133" t="s">
        <v>520</v>
      </c>
      <c r="C265" s="134">
        <v>0</v>
      </c>
      <c r="D265" s="138">
        <v>0</v>
      </c>
      <c r="E265" s="136">
        <f t="shared" si="9"/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2</v>
      </c>
      <c r="O265" s="134">
        <v>0</v>
      </c>
      <c r="P265" s="137">
        <v>0</v>
      </c>
    </row>
    <row r="266" spans="2:16" ht="14.25" customHeight="1">
      <c r="B266" s="139" t="s">
        <v>521</v>
      </c>
      <c r="C266" s="134">
        <v>0</v>
      </c>
      <c r="D266" s="141">
        <v>0</v>
      </c>
      <c r="E266" s="142">
        <f t="shared" si="9"/>
        <v>0</v>
      </c>
      <c r="F266" s="140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>
        <v>0</v>
      </c>
      <c r="M266" s="134">
        <v>0</v>
      </c>
      <c r="N266" s="140">
        <v>0</v>
      </c>
      <c r="O266" s="134">
        <v>0</v>
      </c>
      <c r="P266" s="137">
        <v>0</v>
      </c>
    </row>
    <row r="267" spans="2:18" ht="18" customHeight="1">
      <c r="B267" s="143" t="s">
        <v>522</v>
      </c>
      <c r="C267" s="144">
        <v>31</v>
      </c>
      <c r="D267" s="144">
        <v>33</v>
      </c>
      <c r="E267" s="145">
        <f t="shared" si="9"/>
        <v>-0.06060606060606061</v>
      </c>
      <c r="F267" s="144">
        <v>12</v>
      </c>
      <c r="G267" s="144">
        <v>4</v>
      </c>
      <c r="H267" s="144">
        <v>29</v>
      </c>
      <c r="I267" s="144">
        <v>38</v>
      </c>
      <c r="J267" s="144">
        <v>0</v>
      </c>
      <c r="K267" s="144">
        <v>0</v>
      </c>
      <c r="L267" s="144">
        <v>0</v>
      </c>
      <c r="M267" s="144">
        <v>0</v>
      </c>
      <c r="N267" s="144">
        <v>0</v>
      </c>
      <c r="O267" s="144">
        <v>0</v>
      </c>
      <c r="P267" s="144">
        <v>40</v>
      </c>
      <c r="Q267" s="128"/>
      <c r="R267" s="128"/>
    </row>
    <row r="268" spans="2:16" ht="14.25" customHeight="1">
      <c r="B268" s="133" t="s">
        <v>523</v>
      </c>
      <c r="C268" s="134">
        <v>0</v>
      </c>
      <c r="D268" s="138">
        <v>0</v>
      </c>
      <c r="E268" s="136">
        <f t="shared" si="9"/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>
        <v>0</v>
      </c>
      <c r="M268" s="134">
        <v>0</v>
      </c>
      <c r="N268" s="134">
        <v>0</v>
      </c>
      <c r="O268" s="134">
        <v>0</v>
      </c>
      <c r="P268" s="137">
        <v>0</v>
      </c>
    </row>
    <row r="269" spans="2:16" ht="14.25" customHeight="1">
      <c r="B269" s="133" t="s">
        <v>524</v>
      </c>
      <c r="C269" s="134">
        <v>19</v>
      </c>
      <c r="D269" s="138">
        <v>10</v>
      </c>
      <c r="E269" s="136">
        <f t="shared" si="9"/>
        <v>0.9</v>
      </c>
      <c r="F269" s="134">
        <v>8</v>
      </c>
      <c r="G269" s="134">
        <v>3</v>
      </c>
      <c r="H269" s="134">
        <v>12</v>
      </c>
      <c r="I269" s="134">
        <v>27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  <c r="P269" s="137">
        <v>23</v>
      </c>
    </row>
    <row r="270" spans="2:16" ht="14.25" customHeight="1">
      <c r="B270" s="133" t="s">
        <v>525</v>
      </c>
      <c r="C270" s="134">
        <v>9</v>
      </c>
      <c r="D270" s="138">
        <v>15</v>
      </c>
      <c r="E270" s="136">
        <f t="shared" si="9"/>
        <v>-0.4</v>
      </c>
      <c r="F270" s="134">
        <v>4</v>
      </c>
      <c r="G270" s="134">
        <v>1</v>
      </c>
      <c r="H270" s="134">
        <v>12</v>
      </c>
      <c r="I270" s="134">
        <v>6</v>
      </c>
      <c r="J270" s="134">
        <v>0</v>
      </c>
      <c r="K270" s="134">
        <v>0</v>
      </c>
      <c r="L270" s="134">
        <v>0</v>
      </c>
      <c r="M270" s="134">
        <v>0</v>
      </c>
      <c r="N270" s="134">
        <v>0</v>
      </c>
      <c r="O270" s="134">
        <v>0</v>
      </c>
      <c r="P270" s="137">
        <v>14</v>
      </c>
    </row>
    <row r="271" spans="2:16" ht="14.25" customHeight="1">
      <c r="B271" s="133" t="s">
        <v>526</v>
      </c>
      <c r="C271" s="134">
        <v>0</v>
      </c>
      <c r="D271" s="138">
        <v>0</v>
      </c>
      <c r="E271" s="136">
        <f t="shared" si="9"/>
        <v>0</v>
      </c>
      <c r="F271" s="134">
        <v>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4">
        <v>0</v>
      </c>
      <c r="M271" s="134">
        <v>0</v>
      </c>
      <c r="N271" s="134">
        <v>0</v>
      </c>
      <c r="O271" s="134">
        <v>0</v>
      </c>
      <c r="P271" s="137">
        <v>0</v>
      </c>
    </row>
    <row r="272" spans="1:18" s="128" customFormat="1" ht="14.25" customHeight="1">
      <c r="A272" s="121"/>
      <c r="B272" s="133" t="s">
        <v>527</v>
      </c>
      <c r="C272" s="134">
        <v>0</v>
      </c>
      <c r="D272" s="138">
        <v>4</v>
      </c>
      <c r="E272" s="136">
        <f t="shared" si="9"/>
        <v>-1</v>
      </c>
      <c r="F272" s="134">
        <v>0</v>
      </c>
      <c r="G272" s="134">
        <v>0</v>
      </c>
      <c r="H272" s="134">
        <v>0</v>
      </c>
      <c r="I272" s="134">
        <v>1</v>
      </c>
      <c r="J272" s="134">
        <v>0</v>
      </c>
      <c r="K272" s="134">
        <v>0</v>
      </c>
      <c r="L272" s="134">
        <v>0</v>
      </c>
      <c r="M272" s="134">
        <v>0</v>
      </c>
      <c r="N272" s="134">
        <v>0</v>
      </c>
      <c r="O272" s="134">
        <v>0</v>
      </c>
      <c r="P272" s="137">
        <v>0</v>
      </c>
      <c r="Q272" s="121"/>
      <c r="R272" s="121"/>
    </row>
    <row r="273" spans="2:16" ht="14.25" customHeight="1">
      <c r="B273" s="133" t="s">
        <v>528</v>
      </c>
      <c r="C273" s="134">
        <v>2</v>
      </c>
      <c r="D273" s="138">
        <v>2</v>
      </c>
      <c r="E273" s="136">
        <f t="shared" si="9"/>
        <v>0</v>
      </c>
      <c r="F273" s="134">
        <v>0</v>
      </c>
      <c r="G273" s="134">
        <v>0</v>
      </c>
      <c r="H273" s="134">
        <v>3</v>
      </c>
      <c r="I273" s="134">
        <v>3</v>
      </c>
      <c r="J273" s="134">
        <v>0</v>
      </c>
      <c r="K273" s="134">
        <v>0</v>
      </c>
      <c r="L273" s="134">
        <v>0</v>
      </c>
      <c r="M273" s="134">
        <v>0</v>
      </c>
      <c r="N273" s="134">
        <v>0</v>
      </c>
      <c r="O273" s="134">
        <v>0</v>
      </c>
      <c r="P273" s="137">
        <v>2</v>
      </c>
    </row>
    <row r="274" spans="2:16" ht="14.25" customHeight="1">
      <c r="B274" s="133" t="s">
        <v>529</v>
      </c>
      <c r="C274" s="134">
        <v>1</v>
      </c>
      <c r="D274" s="138">
        <v>2</v>
      </c>
      <c r="E274" s="136">
        <f t="shared" si="9"/>
        <v>-0.5</v>
      </c>
      <c r="F274" s="134">
        <v>0</v>
      </c>
      <c r="G274" s="134">
        <v>0</v>
      </c>
      <c r="H274" s="134">
        <v>1</v>
      </c>
      <c r="I274" s="134">
        <v>0</v>
      </c>
      <c r="J274" s="134">
        <v>0</v>
      </c>
      <c r="K274" s="134">
        <v>0</v>
      </c>
      <c r="L274" s="134">
        <v>0</v>
      </c>
      <c r="M274" s="134">
        <v>0</v>
      </c>
      <c r="N274" s="134">
        <v>0</v>
      </c>
      <c r="O274" s="134">
        <v>0</v>
      </c>
      <c r="P274" s="137">
        <v>1</v>
      </c>
    </row>
    <row r="275" spans="2:16" ht="14.25" customHeight="1">
      <c r="B275" s="133" t="s">
        <v>530</v>
      </c>
      <c r="C275" s="134">
        <v>0</v>
      </c>
      <c r="D275" s="138">
        <v>0</v>
      </c>
      <c r="E275" s="136">
        <f t="shared" si="9"/>
        <v>0</v>
      </c>
      <c r="F275" s="134">
        <v>0</v>
      </c>
      <c r="G275" s="134">
        <v>0</v>
      </c>
      <c r="H275" s="134">
        <v>0</v>
      </c>
      <c r="I275" s="134">
        <v>0</v>
      </c>
      <c r="J275" s="134">
        <v>0</v>
      </c>
      <c r="K275" s="134">
        <v>0</v>
      </c>
      <c r="L275" s="134">
        <v>0</v>
      </c>
      <c r="M275" s="134">
        <v>0</v>
      </c>
      <c r="N275" s="134">
        <v>0</v>
      </c>
      <c r="O275" s="134">
        <v>0</v>
      </c>
      <c r="P275" s="137">
        <v>0</v>
      </c>
    </row>
    <row r="276" spans="2:16" ht="14.25" customHeight="1">
      <c r="B276" s="133" t="s">
        <v>531</v>
      </c>
      <c r="C276" s="134">
        <v>0</v>
      </c>
      <c r="D276" s="138">
        <v>0</v>
      </c>
      <c r="E276" s="136">
        <f t="shared" si="9"/>
        <v>0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>
        <v>0</v>
      </c>
      <c r="M276" s="134">
        <v>0</v>
      </c>
      <c r="N276" s="134">
        <v>0</v>
      </c>
      <c r="O276" s="134">
        <v>0</v>
      </c>
      <c r="P276" s="137">
        <v>0</v>
      </c>
    </row>
    <row r="277" spans="2:16" ht="14.25" customHeight="1">
      <c r="B277" s="133" t="s">
        <v>532</v>
      </c>
      <c r="C277" s="134">
        <v>0</v>
      </c>
      <c r="D277" s="138">
        <v>0</v>
      </c>
      <c r="E277" s="136">
        <f t="shared" si="9"/>
        <v>0</v>
      </c>
      <c r="F277" s="134">
        <v>0</v>
      </c>
      <c r="G277" s="134">
        <v>0</v>
      </c>
      <c r="H277" s="134">
        <v>0</v>
      </c>
      <c r="I277" s="134">
        <v>0</v>
      </c>
      <c r="J277" s="134">
        <v>0</v>
      </c>
      <c r="K277" s="134">
        <v>0</v>
      </c>
      <c r="L277" s="134">
        <v>0</v>
      </c>
      <c r="M277" s="134">
        <v>0</v>
      </c>
      <c r="N277" s="134">
        <v>0</v>
      </c>
      <c r="O277" s="134">
        <v>0</v>
      </c>
      <c r="P277" s="137">
        <v>0</v>
      </c>
    </row>
    <row r="278" spans="2:16" ht="14.25" customHeight="1">
      <c r="B278" s="133" t="s">
        <v>533</v>
      </c>
      <c r="C278" s="134">
        <v>0</v>
      </c>
      <c r="D278" s="138">
        <v>0</v>
      </c>
      <c r="E278" s="136">
        <f t="shared" si="9"/>
        <v>0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>
        <v>0</v>
      </c>
      <c r="M278" s="134">
        <v>0</v>
      </c>
      <c r="N278" s="134">
        <v>0</v>
      </c>
      <c r="O278" s="134">
        <v>0</v>
      </c>
      <c r="P278" s="137">
        <v>0</v>
      </c>
    </row>
    <row r="279" spans="2:16" ht="14.25" customHeight="1">
      <c r="B279" s="133" t="s">
        <v>534</v>
      </c>
      <c r="C279" s="134">
        <v>0</v>
      </c>
      <c r="D279" s="138">
        <v>0</v>
      </c>
      <c r="E279" s="136">
        <f t="shared" si="9"/>
        <v>0</v>
      </c>
      <c r="F279" s="134">
        <v>0</v>
      </c>
      <c r="G279" s="134">
        <v>0</v>
      </c>
      <c r="H279" s="134">
        <v>1</v>
      </c>
      <c r="I279" s="134">
        <v>1</v>
      </c>
      <c r="J279" s="134">
        <v>0</v>
      </c>
      <c r="K279" s="134">
        <v>0</v>
      </c>
      <c r="L279" s="134">
        <v>0</v>
      </c>
      <c r="M279" s="134">
        <v>0</v>
      </c>
      <c r="N279" s="134">
        <v>0</v>
      </c>
      <c r="O279" s="134">
        <v>0</v>
      </c>
      <c r="P279" s="137">
        <v>0</v>
      </c>
    </row>
    <row r="280" spans="2:16" ht="14.25" customHeight="1">
      <c r="B280" s="133" t="s">
        <v>535</v>
      </c>
      <c r="C280" s="134">
        <v>0</v>
      </c>
      <c r="D280" s="138">
        <v>0</v>
      </c>
      <c r="E280" s="136">
        <f aca="true" t="shared" si="10" ref="E280:E318">IF(IF(D280="S/D",0,D280)&lt;&gt;0,(C280-D280)/D280,0)</f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>
        <v>0</v>
      </c>
      <c r="M280" s="134">
        <v>0</v>
      </c>
      <c r="N280" s="134">
        <v>0</v>
      </c>
      <c r="O280" s="134">
        <v>0</v>
      </c>
      <c r="P280" s="137">
        <v>0</v>
      </c>
    </row>
    <row r="281" spans="2:16" ht="14.25" customHeight="1">
      <c r="B281" s="422" t="s">
        <v>426</v>
      </c>
      <c r="C281" s="134">
        <v>0</v>
      </c>
      <c r="D281" s="138">
        <v>0</v>
      </c>
      <c r="E281" s="136">
        <f t="shared" si="10"/>
        <v>0</v>
      </c>
      <c r="F281" s="134">
        <v>0</v>
      </c>
      <c r="G281" s="134">
        <v>0</v>
      </c>
      <c r="H281" s="134">
        <v>0</v>
      </c>
      <c r="I281" s="134">
        <v>0</v>
      </c>
      <c r="J281" s="134">
        <v>0</v>
      </c>
      <c r="K281" s="134">
        <v>0</v>
      </c>
      <c r="L281" s="134">
        <v>0</v>
      </c>
      <c r="M281" s="134">
        <v>0</v>
      </c>
      <c r="N281" s="134">
        <v>0</v>
      </c>
      <c r="O281" s="134">
        <v>0</v>
      </c>
      <c r="P281" s="137">
        <v>0</v>
      </c>
    </row>
    <row r="282" spans="2:16" ht="14.25" customHeight="1">
      <c r="B282" s="133" t="s">
        <v>536</v>
      </c>
      <c r="C282" s="134">
        <v>0</v>
      </c>
      <c r="D282" s="138">
        <v>0</v>
      </c>
      <c r="E282" s="136">
        <f t="shared" si="10"/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7">
        <v>0</v>
      </c>
    </row>
    <row r="283" spans="2:16" ht="14.25" customHeight="1">
      <c r="B283" s="133" t="s">
        <v>537</v>
      </c>
      <c r="C283" s="134">
        <v>0</v>
      </c>
      <c r="D283" s="138">
        <v>0</v>
      </c>
      <c r="E283" s="136">
        <f t="shared" si="10"/>
        <v>0</v>
      </c>
      <c r="F283" s="134">
        <v>0</v>
      </c>
      <c r="G283" s="134">
        <v>0</v>
      </c>
      <c r="H283" s="134">
        <v>0</v>
      </c>
      <c r="I283" s="134">
        <v>0</v>
      </c>
      <c r="J283" s="134">
        <v>0</v>
      </c>
      <c r="K283" s="134">
        <v>0</v>
      </c>
      <c r="L283" s="134">
        <v>0</v>
      </c>
      <c r="M283" s="134">
        <v>0</v>
      </c>
      <c r="N283" s="134">
        <v>0</v>
      </c>
      <c r="O283" s="134">
        <v>0</v>
      </c>
      <c r="P283" s="137">
        <v>0</v>
      </c>
    </row>
    <row r="284" spans="2:16" ht="14.25" customHeight="1">
      <c r="B284" s="133" t="s">
        <v>538</v>
      </c>
      <c r="C284" s="134">
        <v>0</v>
      </c>
      <c r="D284" s="138">
        <v>0</v>
      </c>
      <c r="E284" s="136">
        <f t="shared" si="10"/>
        <v>0</v>
      </c>
      <c r="F284" s="134">
        <v>0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>
        <v>0</v>
      </c>
      <c r="M284" s="134">
        <v>0</v>
      </c>
      <c r="N284" s="134">
        <v>0</v>
      </c>
      <c r="O284" s="134">
        <v>0</v>
      </c>
      <c r="P284" s="137">
        <v>0</v>
      </c>
    </row>
    <row r="285" spans="2:16" ht="14.25" customHeight="1">
      <c r="B285" s="139" t="s">
        <v>539</v>
      </c>
      <c r="C285" s="134">
        <v>0</v>
      </c>
      <c r="D285" s="141">
        <v>0</v>
      </c>
      <c r="E285" s="142">
        <f t="shared" si="10"/>
        <v>0</v>
      </c>
      <c r="F285" s="140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>
        <v>0</v>
      </c>
      <c r="M285" s="134">
        <v>0</v>
      </c>
      <c r="N285" s="140">
        <v>0</v>
      </c>
      <c r="O285" s="134">
        <v>0</v>
      </c>
      <c r="P285" s="137">
        <v>0</v>
      </c>
    </row>
    <row r="286" spans="2:16" ht="14.25" customHeight="1">
      <c r="B286" s="423" t="s">
        <v>427</v>
      </c>
      <c r="C286" s="134">
        <v>0</v>
      </c>
      <c r="D286" s="141">
        <v>0</v>
      </c>
      <c r="E286" s="142">
        <f t="shared" si="10"/>
        <v>0</v>
      </c>
      <c r="F286" s="140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34">
        <v>0</v>
      </c>
      <c r="M286" s="134">
        <v>0</v>
      </c>
      <c r="N286" s="140">
        <v>0</v>
      </c>
      <c r="O286" s="134">
        <v>0</v>
      </c>
      <c r="P286" s="137">
        <v>0</v>
      </c>
    </row>
    <row r="287" spans="2:16" ht="14.25" customHeight="1">
      <c r="B287" s="139" t="s">
        <v>540</v>
      </c>
      <c r="C287" s="134">
        <v>0</v>
      </c>
      <c r="D287" s="141">
        <v>0</v>
      </c>
      <c r="E287" s="142">
        <f t="shared" si="10"/>
        <v>0</v>
      </c>
      <c r="F287" s="140">
        <v>0</v>
      </c>
      <c r="G287" s="134">
        <v>0</v>
      </c>
      <c r="H287" s="134">
        <v>0</v>
      </c>
      <c r="I287" s="134">
        <v>0</v>
      </c>
      <c r="J287" s="134">
        <v>0</v>
      </c>
      <c r="K287" s="134">
        <v>0</v>
      </c>
      <c r="L287" s="134">
        <v>0</v>
      </c>
      <c r="M287" s="134">
        <v>0</v>
      </c>
      <c r="N287" s="140">
        <v>0</v>
      </c>
      <c r="O287" s="134">
        <v>0</v>
      </c>
      <c r="P287" s="137">
        <v>0</v>
      </c>
    </row>
    <row r="288" spans="2:16" ht="14.25" customHeight="1">
      <c r="B288" s="139" t="s">
        <v>541</v>
      </c>
      <c r="C288" s="134">
        <v>0</v>
      </c>
      <c r="D288" s="141">
        <v>0</v>
      </c>
      <c r="E288" s="142">
        <f t="shared" si="10"/>
        <v>0</v>
      </c>
      <c r="F288" s="140">
        <v>0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0</v>
      </c>
      <c r="M288" s="134">
        <v>0</v>
      </c>
      <c r="N288" s="140">
        <v>0</v>
      </c>
      <c r="O288" s="134">
        <v>0</v>
      </c>
      <c r="P288" s="137">
        <v>0</v>
      </c>
    </row>
    <row r="289" spans="2:16" ht="14.25" customHeight="1">
      <c r="B289" s="423" t="s">
        <v>542</v>
      </c>
      <c r="C289" s="134">
        <v>0</v>
      </c>
      <c r="D289" s="141">
        <v>0</v>
      </c>
      <c r="E289" s="142">
        <f t="shared" si="10"/>
        <v>0</v>
      </c>
      <c r="F289" s="140">
        <v>0</v>
      </c>
      <c r="G289" s="134">
        <v>0</v>
      </c>
      <c r="H289" s="134">
        <v>0</v>
      </c>
      <c r="I289" s="134">
        <v>0</v>
      </c>
      <c r="J289" s="134">
        <v>0</v>
      </c>
      <c r="K289" s="134">
        <v>0</v>
      </c>
      <c r="L289" s="134">
        <v>0</v>
      </c>
      <c r="M289" s="134">
        <v>0</v>
      </c>
      <c r="N289" s="140">
        <v>0</v>
      </c>
      <c r="O289" s="134">
        <v>0</v>
      </c>
      <c r="P289" s="137">
        <v>0</v>
      </c>
    </row>
    <row r="290" spans="2:16" ht="14.25" customHeight="1">
      <c r="B290" s="423" t="s">
        <v>428</v>
      </c>
      <c r="C290" s="134">
        <v>0</v>
      </c>
      <c r="D290" s="141">
        <v>0</v>
      </c>
      <c r="E290" s="142">
        <f t="shared" si="10"/>
        <v>0</v>
      </c>
      <c r="F290" s="140">
        <v>0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>
        <v>0</v>
      </c>
      <c r="M290" s="134">
        <v>0</v>
      </c>
      <c r="N290" s="140">
        <v>0</v>
      </c>
      <c r="O290" s="134">
        <v>0</v>
      </c>
      <c r="P290" s="137">
        <v>0</v>
      </c>
    </row>
    <row r="291" spans="2:16" ht="14.25" customHeight="1">
      <c r="B291" s="423" t="s">
        <v>1053</v>
      </c>
      <c r="C291" s="134">
        <v>0</v>
      </c>
      <c r="D291" s="141"/>
      <c r="E291" s="142">
        <f>IF(IF(D291="S/D",0,D291)&lt;&gt;0,(C291-D291)/D291,0)</f>
        <v>0</v>
      </c>
      <c r="F291" s="140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40">
        <v>0</v>
      </c>
      <c r="O291" s="134">
        <v>0</v>
      </c>
      <c r="P291" s="137">
        <v>0</v>
      </c>
    </row>
    <row r="292" spans="2:16" ht="14.25" customHeight="1">
      <c r="B292" s="423" t="s">
        <v>1054</v>
      </c>
      <c r="C292" s="134">
        <v>0</v>
      </c>
      <c r="D292" s="141"/>
      <c r="E292" s="142">
        <f>IF(IF(D292="S/D",0,D292)&lt;&gt;0,(C292-D292)/D292,0)</f>
        <v>0</v>
      </c>
      <c r="F292" s="140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40">
        <v>0</v>
      </c>
      <c r="O292" s="134">
        <v>0</v>
      </c>
      <c r="P292" s="137">
        <v>0</v>
      </c>
    </row>
    <row r="293" spans="2:16" ht="14.25" customHeight="1">
      <c r="B293" s="423" t="s">
        <v>1055</v>
      </c>
      <c r="C293" s="134">
        <v>0</v>
      </c>
      <c r="D293" s="141"/>
      <c r="E293" s="142">
        <f>IF(IF(D293="S/D",0,D293)&lt;&gt;0,(C293-D293)/D293,0)</f>
        <v>0</v>
      </c>
      <c r="F293" s="140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>
        <v>0</v>
      </c>
      <c r="M293" s="134">
        <v>0</v>
      </c>
      <c r="N293" s="140">
        <v>0</v>
      </c>
      <c r="O293" s="134">
        <v>0</v>
      </c>
      <c r="P293" s="137">
        <v>0</v>
      </c>
    </row>
    <row r="294" spans="2:16" ht="14.25" customHeight="1">
      <c r="B294" s="423" t="s">
        <v>1056</v>
      </c>
      <c r="C294" s="134">
        <v>0</v>
      </c>
      <c r="D294" s="141"/>
      <c r="E294" s="142">
        <f t="shared" si="10"/>
        <v>0</v>
      </c>
      <c r="F294" s="140">
        <v>0</v>
      </c>
      <c r="G294" s="134">
        <v>0</v>
      </c>
      <c r="H294" s="134">
        <v>0</v>
      </c>
      <c r="I294" s="134">
        <v>0</v>
      </c>
      <c r="J294" s="134">
        <v>0</v>
      </c>
      <c r="K294" s="134">
        <v>0</v>
      </c>
      <c r="L294" s="134">
        <v>0</v>
      </c>
      <c r="M294" s="134">
        <v>0</v>
      </c>
      <c r="N294" s="140">
        <v>0</v>
      </c>
      <c r="O294" s="134">
        <v>0</v>
      </c>
      <c r="P294" s="137">
        <v>0</v>
      </c>
    </row>
    <row r="295" spans="2:16" ht="14.25" customHeight="1">
      <c r="B295" s="423" t="s">
        <v>1057</v>
      </c>
      <c r="C295" s="134">
        <v>0</v>
      </c>
      <c r="D295" s="141"/>
      <c r="E295" s="142">
        <f>IF(IF(D295="S/D",0,D295)&lt;&gt;0,(C295-D295)/D295,0)</f>
        <v>0</v>
      </c>
      <c r="F295" s="140">
        <v>0</v>
      </c>
      <c r="G295" s="134">
        <v>0</v>
      </c>
      <c r="H295" s="134">
        <v>0</v>
      </c>
      <c r="I295" s="134">
        <v>0</v>
      </c>
      <c r="J295" s="134">
        <v>0</v>
      </c>
      <c r="K295" s="134">
        <v>0</v>
      </c>
      <c r="L295" s="134">
        <v>0</v>
      </c>
      <c r="M295" s="134">
        <v>0</v>
      </c>
      <c r="N295" s="140">
        <v>0</v>
      </c>
      <c r="O295" s="134">
        <v>0</v>
      </c>
      <c r="P295" s="137">
        <v>0</v>
      </c>
    </row>
    <row r="296" spans="2:16" ht="14.25" customHeight="1">
      <c r="B296" s="423" t="s">
        <v>1058</v>
      </c>
      <c r="C296" s="134">
        <v>0</v>
      </c>
      <c r="D296" s="141"/>
      <c r="E296" s="142">
        <f t="shared" si="10"/>
        <v>0</v>
      </c>
      <c r="F296" s="140">
        <v>0</v>
      </c>
      <c r="G296" s="134">
        <v>0</v>
      </c>
      <c r="H296" s="134">
        <v>0</v>
      </c>
      <c r="I296" s="134">
        <v>0</v>
      </c>
      <c r="J296" s="134">
        <v>0</v>
      </c>
      <c r="K296" s="134">
        <v>0</v>
      </c>
      <c r="L296" s="134">
        <v>0</v>
      </c>
      <c r="M296" s="134">
        <v>0</v>
      </c>
      <c r="N296" s="140">
        <v>0</v>
      </c>
      <c r="O296" s="134">
        <v>0</v>
      </c>
      <c r="P296" s="137">
        <v>0</v>
      </c>
    </row>
    <row r="297" spans="2:18" ht="18" customHeight="1">
      <c r="B297" s="143" t="s">
        <v>543</v>
      </c>
      <c r="C297" s="144">
        <v>0</v>
      </c>
      <c r="D297" s="144">
        <v>0</v>
      </c>
      <c r="E297" s="145">
        <f t="shared" si="10"/>
        <v>0</v>
      </c>
      <c r="F297" s="144">
        <v>0</v>
      </c>
      <c r="G297" s="144">
        <v>0</v>
      </c>
      <c r="H297" s="144">
        <v>0</v>
      </c>
      <c r="I297" s="144">
        <v>0</v>
      </c>
      <c r="J297" s="144">
        <v>0</v>
      </c>
      <c r="K297" s="144">
        <v>0</v>
      </c>
      <c r="L297" s="144">
        <v>0</v>
      </c>
      <c r="M297" s="144">
        <v>0</v>
      </c>
      <c r="N297" s="144">
        <v>0</v>
      </c>
      <c r="O297" s="144">
        <v>0</v>
      </c>
      <c r="P297" s="146">
        <v>0</v>
      </c>
      <c r="Q297" s="128"/>
      <c r="R297" s="128"/>
    </row>
    <row r="298" spans="2:16" ht="14.25" customHeight="1">
      <c r="B298" s="133" t="s">
        <v>544</v>
      </c>
      <c r="C298" s="134">
        <v>0</v>
      </c>
      <c r="D298" s="138">
        <v>0</v>
      </c>
      <c r="E298" s="136">
        <f t="shared" si="10"/>
        <v>0</v>
      </c>
      <c r="F298" s="134">
        <v>0</v>
      </c>
      <c r="G298" s="134">
        <v>0</v>
      </c>
      <c r="H298" s="134">
        <v>0</v>
      </c>
      <c r="I298" s="134">
        <v>0</v>
      </c>
      <c r="J298" s="134">
        <v>0</v>
      </c>
      <c r="K298" s="134">
        <v>0</v>
      </c>
      <c r="L298" s="134">
        <v>0</v>
      </c>
      <c r="M298" s="134">
        <v>0</v>
      </c>
      <c r="N298" s="134">
        <v>0</v>
      </c>
      <c r="O298" s="134">
        <v>0</v>
      </c>
      <c r="P298" s="137">
        <v>0</v>
      </c>
    </row>
    <row r="299" spans="2:16" ht="14.25" customHeight="1">
      <c r="B299" s="133" t="s">
        <v>545</v>
      </c>
      <c r="C299" s="134">
        <v>0</v>
      </c>
      <c r="D299" s="138">
        <v>0</v>
      </c>
      <c r="E299" s="136">
        <f t="shared" si="10"/>
        <v>0</v>
      </c>
      <c r="F299" s="134">
        <v>0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>
        <v>0</v>
      </c>
      <c r="M299" s="134">
        <v>0</v>
      </c>
      <c r="N299" s="134">
        <v>0</v>
      </c>
      <c r="O299" s="134">
        <v>0</v>
      </c>
      <c r="P299" s="137">
        <v>0</v>
      </c>
    </row>
    <row r="300" spans="2:16" ht="14.25" customHeight="1">
      <c r="B300" s="139" t="s">
        <v>546</v>
      </c>
      <c r="C300" s="134">
        <v>0</v>
      </c>
      <c r="D300" s="141">
        <v>0</v>
      </c>
      <c r="E300" s="142">
        <f t="shared" si="10"/>
        <v>0</v>
      </c>
      <c r="F300" s="140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0</v>
      </c>
      <c r="L300" s="134">
        <v>0</v>
      </c>
      <c r="M300" s="134">
        <v>0</v>
      </c>
      <c r="N300" s="140">
        <v>0</v>
      </c>
      <c r="O300" s="134">
        <v>0</v>
      </c>
      <c r="P300" s="137">
        <v>0</v>
      </c>
    </row>
    <row r="301" spans="2:18" ht="18" customHeight="1">
      <c r="B301" s="143" t="s">
        <v>547</v>
      </c>
      <c r="C301" s="144">
        <v>0</v>
      </c>
      <c r="D301" s="144">
        <v>0</v>
      </c>
      <c r="E301" s="145">
        <f t="shared" si="10"/>
        <v>0</v>
      </c>
      <c r="F301" s="144">
        <v>0</v>
      </c>
      <c r="G301" s="144">
        <v>0</v>
      </c>
      <c r="H301" s="144">
        <v>0</v>
      </c>
      <c r="I301" s="144">
        <v>0</v>
      </c>
      <c r="J301" s="144">
        <v>0</v>
      </c>
      <c r="K301" s="144">
        <v>0</v>
      </c>
      <c r="L301" s="144">
        <v>0</v>
      </c>
      <c r="M301" s="144">
        <v>0</v>
      </c>
      <c r="N301" s="144">
        <v>0</v>
      </c>
      <c r="O301" s="144">
        <v>0</v>
      </c>
      <c r="P301" s="146">
        <v>0</v>
      </c>
      <c r="Q301" s="128"/>
      <c r="R301" s="128"/>
    </row>
    <row r="302" spans="1:18" s="128" customFormat="1" ht="14.25" customHeight="1">
      <c r="A302" s="121"/>
      <c r="B302" s="133" t="s">
        <v>548</v>
      </c>
      <c r="C302" s="134">
        <v>0</v>
      </c>
      <c r="D302" s="138">
        <v>0</v>
      </c>
      <c r="E302" s="136">
        <f t="shared" si="10"/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  <c r="P302" s="137">
        <v>0</v>
      </c>
      <c r="Q302" s="121"/>
      <c r="R302" s="121"/>
    </row>
    <row r="303" spans="2:16" ht="14.25" customHeight="1">
      <c r="B303" s="133" t="s">
        <v>549</v>
      </c>
      <c r="C303" s="134">
        <v>0</v>
      </c>
      <c r="D303" s="138">
        <v>0</v>
      </c>
      <c r="E303" s="136">
        <f t="shared" si="10"/>
        <v>0</v>
      </c>
      <c r="F303" s="134">
        <v>0</v>
      </c>
      <c r="G303" s="134">
        <v>0</v>
      </c>
      <c r="H303" s="134">
        <v>0</v>
      </c>
      <c r="I303" s="134">
        <v>0</v>
      </c>
      <c r="J303" s="134">
        <v>0</v>
      </c>
      <c r="K303" s="134">
        <v>0</v>
      </c>
      <c r="L303" s="134">
        <v>0</v>
      </c>
      <c r="M303" s="134">
        <v>0</v>
      </c>
      <c r="N303" s="134">
        <v>0</v>
      </c>
      <c r="O303" s="134">
        <v>0</v>
      </c>
      <c r="P303" s="137">
        <v>0</v>
      </c>
    </row>
    <row r="304" spans="2:16" ht="14.25" customHeight="1">
      <c r="B304" s="133" t="s">
        <v>550</v>
      </c>
      <c r="C304" s="134">
        <v>0</v>
      </c>
      <c r="D304" s="138">
        <v>0</v>
      </c>
      <c r="E304" s="136">
        <f t="shared" si="10"/>
        <v>0</v>
      </c>
      <c r="F304" s="134">
        <v>0</v>
      </c>
      <c r="G304" s="134">
        <v>0</v>
      </c>
      <c r="H304" s="134">
        <v>0</v>
      </c>
      <c r="I304" s="134">
        <v>0</v>
      </c>
      <c r="J304" s="134">
        <v>0</v>
      </c>
      <c r="K304" s="134">
        <v>0</v>
      </c>
      <c r="L304" s="134">
        <v>0</v>
      </c>
      <c r="M304" s="134">
        <v>0</v>
      </c>
      <c r="N304" s="134">
        <v>0</v>
      </c>
      <c r="O304" s="134">
        <v>0</v>
      </c>
      <c r="P304" s="137">
        <v>0</v>
      </c>
    </row>
    <row r="305" spans="2:16" ht="14.25" customHeight="1">
      <c r="B305" s="133" t="s">
        <v>551</v>
      </c>
      <c r="C305" s="134">
        <v>0</v>
      </c>
      <c r="D305" s="138">
        <v>0</v>
      </c>
      <c r="E305" s="136">
        <f t="shared" si="10"/>
        <v>0</v>
      </c>
      <c r="F305" s="134">
        <v>0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>
        <v>0</v>
      </c>
      <c r="M305" s="134">
        <v>0</v>
      </c>
      <c r="N305" s="134">
        <v>0</v>
      </c>
      <c r="O305" s="134">
        <v>0</v>
      </c>
      <c r="P305" s="137">
        <v>0</v>
      </c>
    </row>
    <row r="306" spans="1:18" s="128" customFormat="1" ht="14.25" customHeight="1">
      <c r="A306" s="121"/>
      <c r="B306" s="139" t="s">
        <v>552</v>
      </c>
      <c r="C306" s="134">
        <v>0</v>
      </c>
      <c r="D306" s="141">
        <v>0</v>
      </c>
      <c r="E306" s="142">
        <f t="shared" si="10"/>
        <v>0</v>
      </c>
      <c r="F306" s="140">
        <v>0</v>
      </c>
      <c r="G306" s="134">
        <v>0</v>
      </c>
      <c r="H306" s="134">
        <v>0</v>
      </c>
      <c r="I306" s="134">
        <v>0</v>
      </c>
      <c r="J306" s="134">
        <v>0</v>
      </c>
      <c r="K306" s="134">
        <v>0</v>
      </c>
      <c r="L306" s="134">
        <v>0</v>
      </c>
      <c r="M306" s="134">
        <v>0</v>
      </c>
      <c r="N306" s="140">
        <v>0</v>
      </c>
      <c r="O306" s="134">
        <v>0</v>
      </c>
      <c r="P306" s="137">
        <v>0</v>
      </c>
      <c r="Q306" s="121"/>
      <c r="R306" s="121"/>
    </row>
    <row r="307" spans="2:16" ht="14.25" customHeight="1">
      <c r="B307" s="139" t="s">
        <v>553</v>
      </c>
      <c r="C307" s="134">
        <v>0</v>
      </c>
      <c r="D307" s="141">
        <v>0</v>
      </c>
      <c r="E307" s="142">
        <f t="shared" si="10"/>
        <v>0</v>
      </c>
      <c r="F307" s="140">
        <v>0</v>
      </c>
      <c r="G307" s="134">
        <v>0</v>
      </c>
      <c r="H307" s="134">
        <v>0</v>
      </c>
      <c r="I307" s="134">
        <v>0</v>
      </c>
      <c r="J307" s="134">
        <v>0</v>
      </c>
      <c r="K307" s="134">
        <v>0</v>
      </c>
      <c r="L307" s="134">
        <v>0</v>
      </c>
      <c r="M307" s="134">
        <v>0</v>
      </c>
      <c r="N307" s="140">
        <v>0</v>
      </c>
      <c r="O307" s="134">
        <v>0</v>
      </c>
      <c r="P307" s="137">
        <v>0</v>
      </c>
    </row>
    <row r="308" spans="2:18" ht="18" customHeight="1">
      <c r="B308" s="143" t="s">
        <v>554</v>
      </c>
      <c r="C308" s="144">
        <v>1</v>
      </c>
      <c r="D308" s="144">
        <v>0</v>
      </c>
      <c r="E308" s="145">
        <f t="shared" si="10"/>
        <v>0</v>
      </c>
      <c r="F308" s="144">
        <v>0</v>
      </c>
      <c r="G308" s="144">
        <v>0</v>
      </c>
      <c r="H308" s="144">
        <v>0</v>
      </c>
      <c r="I308" s="144">
        <v>0</v>
      </c>
      <c r="J308" s="144">
        <v>0</v>
      </c>
      <c r="K308" s="144">
        <v>0</v>
      </c>
      <c r="L308" s="144">
        <v>0</v>
      </c>
      <c r="M308" s="144">
        <v>0</v>
      </c>
      <c r="N308" s="144">
        <v>0</v>
      </c>
      <c r="O308" s="144">
        <v>0</v>
      </c>
      <c r="P308" s="146">
        <v>0</v>
      </c>
      <c r="Q308" s="128"/>
      <c r="R308" s="128"/>
    </row>
    <row r="309" spans="2:16" ht="14.25" customHeight="1">
      <c r="B309" s="133" t="s">
        <v>555</v>
      </c>
      <c r="C309" s="134">
        <v>0</v>
      </c>
      <c r="D309" s="138">
        <v>0</v>
      </c>
      <c r="E309" s="136">
        <f t="shared" si="10"/>
        <v>0</v>
      </c>
      <c r="F309" s="134">
        <v>0</v>
      </c>
      <c r="G309" s="134">
        <v>0</v>
      </c>
      <c r="H309" s="134">
        <v>0</v>
      </c>
      <c r="I309" s="134">
        <v>0</v>
      </c>
      <c r="J309" s="134">
        <v>0</v>
      </c>
      <c r="K309" s="134">
        <v>0</v>
      </c>
      <c r="L309" s="134">
        <v>0</v>
      </c>
      <c r="M309" s="134">
        <v>0</v>
      </c>
      <c r="N309" s="134">
        <v>0</v>
      </c>
      <c r="O309" s="134">
        <v>0</v>
      </c>
      <c r="P309" s="137">
        <v>0</v>
      </c>
    </row>
    <row r="310" spans="2:16" ht="14.25" customHeight="1">
      <c r="B310" s="133" t="s">
        <v>556</v>
      </c>
      <c r="C310" s="134">
        <v>0</v>
      </c>
      <c r="D310" s="138">
        <v>0</v>
      </c>
      <c r="E310" s="136">
        <f t="shared" si="10"/>
        <v>0</v>
      </c>
      <c r="F310" s="134">
        <v>0</v>
      </c>
      <c r="G310" s="134">
        <v>0</v>
      </c>
      <c r="H310" s="134">
        <v>0</v>
      </c>
      <c r="I310" s="134">
        <v>0</v>
      </c>
      <c r="J310" s="134">
        <v>0</v>
      </c>
      <c r="K310" s="134">
        <v>0</v>
      </c>
      <c r="L310" s="134">
        <v>0</v>
      </c>
      <c r="M310" s="134">
        <v>0</v>
      </c>
      <c r="N310" s="134">
        <v>0</v>
      </c>
      <c r="O310" s="134">
        <v>0</v>
      </c>
      <c r="P310" s="137">
        <v>0</v>
      </c>
    </row>
    <row r="311" spans="2:16" ht="14.25" customHeight="1">
      <c r="B311" s="133" t="s">
        <v>557</v>
      </c>
      <c r="C311" s="134">
        <v>1</v>
      </c>
      <c r="D311" s="138">
        <v>0</v>
      </c>
      <c r="E311" s="136">
        <f t="shared" si="10"/>
        <v>0</v>
      </c>
      <c r="F311" s="134">
        <v>0</v>
      </c>
      <c r="G311" s="134">
        <v>0</v>
      </c>
      <c r="H311" s="134">
        <v>0</v>
      </c>
      <c r="I311" s="134">
        <v>0</v>
      </c>
      <c r="J311" s="134">
        <v>0</v>
      </c>
      <c r="K311" s="134">
        <v>0</v>
      </c>
      <c r="L311" s="134">
        <v>0</v>
      </c>
      <c r="M311" s="134">
        <v>0</v>
      </c>
      <c r="N311" s="134">
        <v>0</v>
      </c>
      <c r="O311" s="134">
        <v>0</v>
      </c>
      <c r="P311" s="137">
        <v>0</v>
      </c>
    </row>
    <row r="312" spans="2:16" ht="14.25" customHeight="1">
      <c r="B312" s="422" t="s">
        <v>429</v>
      </c>
      <c r="C312" s="134">
        <v>0</v>
      </c>
      <c r="D312" s="138">
        <v>0</v>
      </c>
      <c r="E312" s="136">
        <f t="shared" si="10"/>
        <v>0</v>
      </c>
      <c r="F312" s="134">
        <v>0</v>
      </c>
      <c r="G312" s="134">
        <v>0</v>
      </c>
      <c r="H312" s="134">
        <v>0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0</v>
      </c>
      <c r="O312" s="134">
        <v>0</v>
      </c>
      <c r="P312" s="137">
        <v>0</v>
      </c>
    </row>
    <row r="313" spans="1:18" s="128" customFormat="1" ht="14.25" customHeight="1">
      <c r="A313" s="121"/>
      <c r="B313" s="148" t="s">
        <v>558</v>
      </c>
      <c r="C313" s="134">
        <v>0</v>
      </c>
      <c r="D313" s="150">
        <v>0</v>
      </c>
      <c r="E313" s="151">
        <f t="shared" si="10"/>
        <v>0</v>
      </c>
      <c r="F313" s="149">
        <v>0</v>
      </c>
      <c r="G313" s="134">
        <v>0</v>
      </c>
      <c r="H313" s="134">
        <v>0</v>
      </c>
      <c r="I313" s="134">
        <v>0</v>
      </c>
      <c r="J313" s="134">
        <v>0</v>
      </c>
      <c r="K313" s="134">
        <v>0</v>
      </c>
      <c r="L313" s="134">
        <v>0</v>
      </c>
      <c r="M313" s="134">
        <v>0</v>
      </c>
      <c r="N313" s="149">
        <v>0</v>
      </c>
      <c r="O313" s="134">
        <v>0</v>
      </c>
      <c r="P313" s="137">
        <v>0</v>
      </c>
      <c r="Q313" s="121"/>
      <c r="R313" s="121"/>
    </row>
    <row r="314" spans="2:18" ht="18" customHeight="1">
      <c r="B314" s="143" t="s">
        <v>559</v>
      </c>
      <c r="C314" s="144">
        <v>4</v>
      </c>
      <c r="D314" s="144">
        <v>1</v>
      </c>
      <c r="E314" s="145">
        <f t="shared" si="10"/>
        <v>3</v>
      </c>
      <c r="F314" s="144">
        <v>0</v>
      </c>
      <c r="G314" s="144">
        <v>0</v>
      </c>
      <c r="H314" s="144">
        <v>0</v>
      </c>
      <c r="I314" s="144">
        <v>0</v>
      </c>
      <c r="J314" s="144">
        <v>0</v>
      </c>
      <c r="K314" s="144">
        <v>0</v>
      </c>
      <c r="L314" s="144">
        <v>0</v>
      </c>
      <c r="M314" s="144">
        <v>0</v>
      </c>
      <c r="N314" s="144">
        <v>0</v>
      </c>
      <c r="O314" s="144">
        <v>0</v>
      </c>
      <c r="P314" s="146">
        <v>0</v>
      </c>
      <c r="Q314" s="128"/>
      <c r="R314" s="128"/>
    </row>
    <row r="315" spans="2:16" ht="14.25" customHeight="1">
      <c r="B315" s="133" t="s">
        <v>560</v>
      </c>
      <c r="C315" s="134">
        <v>4</v>
      </c>
      <c r="D315" s="138">
        <v>1</v>
      </c>
      <c r="E315" s="136">
        <f t="shared" si="10"/>
        <v>3</v>
      </c>
      <c r="F315" s="134">
        <v>0</v>
      </c>
      <c r="G315" s="134">
        <v>0</v>
      </c>
      <c r="H315" s="134">
        <v>0</v>
      </c>
      <c r="I315" s="134">
        <v>0</v>
      </c>
      <c r="J315" s="134">
        <v>0</v>
      </c>
      <c r="K315" s="134">
        <v>0</v>
      </c>
      <c r="L315" s="134">
        <v>0</v>
      </c>
      <c r="M315" s="134">
        <v>0</v>
      </c>
      <c r="N315" s="134">
        <v>0</v>
      </c>
      <c r="O315" s="134">
        <v>0</v>
      </c>
      <c r="P315" s="137">
        <v>0</v>
      </c>
    </row>
    <row r="316" spans="2:18" ht="18" customHeight="1">
      <c r="B316" s="143" t="s">
        <v>561</v>
      </c>
      <c r="C316" s="144">
        <v>0</v>
      </c>
      <c r="D316" s="144">
        <v>0</v>
      </c>
      <c r="E316" s="145">
        <f t="shared" si="10"/>
        <v>0</v>
      </c>
      <c r="F316" s="144">
        <v>0</v>
      </c>
      <c r="G316" s="144">
        <v>0</v>
      </c>
      <c r="H316" s="144">
        <v>0</v>
      </c>
      <c r="I316" s="144">
        <v>0</v>
      </c>
      <c r="J316" s="144">
        <v>0</v>
      </c>
      <c r="K316" s="144">
        <v>0</v>
      </c>
      <c r="L316" s="144">
        <v>0</v>
      </c>
      <c r="M316" s="144">
        <v>0</v>
      </c>
      <c r="N316" s="144">
        <v>0</v>
      </c>
      <c r="O316" s="144">
        <v>0</v>
      </c>
      <c r="P316" s="146">
        <v>0</v>
      </c>
      <c r="Q316" s="128"/>
      <c r="R316" s="128"/>
    </row>
    <row r="317" spans="2:16" ht="14.25" customHeight="1">
      <c r="B317" s="139" t="s">
        <v>562</v>
      </c>
      <c r="C317" s="134">
        <v>0</v>
      </c>
      <c r="D317" s="141">
        <v>0</v>
      </c>
      <c r="E317" s="142">
        <f t="shared" si="10"/>
        <v>0</v>
      </c>
      <c r="F317" s="140">
        <v>0</v>
      </c>
      <c r="G317" s="134">
        <v>0</v>
      </c>
      <c r="H317" s="134">
        <v>0</v>
      </c>
      <c r="I317" s="134">
        <v>0</v>
      </c>
      <c r="J317" s="134">
        <v>0</v>
      </c>
      <c r="K317" s="134">
        <v>0</v>
      </c>
      <c r="L317" s="134">
        <v>0</v>
      </c>
      <c r="M317" s="134">
        <v>0</v>
      </c>
      <c r="N317" s="140">
        <v>0</v>
      </c>
      <c r="O317" s="134">
        <v>0</v>
      </c>
      <c r="P317" s="137">
        <v>0</v>
      </c>
    </row>
    <row r="318" spans="2:16" ht="14.25" customHeight="1">
      <c r="B318" s="139" t="s">
        <v>563</v>
      </c>
      <c r="C318" s="134">
        <v>0</v>
      </c>
      <c r="D318" s="141">
        <v>0</v>
      </c>
      <c r="E318" s="142">
        <f t="shared" si="10"/>
        <v>0</v>
      </c>
      <c r="F318" s="140">
        <v>0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>
        <v>0</v>
      </c>
      <c r="M318" s="134">
        <v>0</v>
      </c>
      <c r="N318" s="140">
        <v>0</v>
      </c>
      <c r="O318" s="134">
        <v>0</v>
      </c>
      <c r="P318" s="137">
        <v>0</v>
      </c>
    </row>
    <row r="319" spans="1:16" s="128" customFormat="1" ht="18" customHeight="1">
      <c r="A319" s="121"/>
      <c r="B319" s="152" t="s">
        <v>564</v>
      </c>
      <c r="C319" s="144">
        <v>2514</v>
      </c>
      <c r="D319" s="144">
        <v>2627</v>
      </c>
      <c r="E319" s="145">
        <f aca="true" t="shared" si="11" ref="E319:E325">IF(IF(D319="S/D",0,D319)&lt;&gt;0,(C319-D319)/D319,0)</f>
        <v>-0.04301484583174724</v>
      </c>
      <c r="F319" s="144">
        <v>2</v>
      </c>
      <c r="G319" s="144">
        <v>0</v>
      </c>
      <c r="H319" s="144">
        <v>15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4">
        <v>1</v>
      </c>
      <c r="O319" s="144">
        <v>0</v>
      </c>
      <c r="P319" s="146">
        <v>1</v>
      </c>
    </row>
    <row r="320" spans="2:16" ht="14.25" customHeight="1">
      <c r="B320" s="139" t="s">
        <v>564</v>
      </c>
      <c r="C320" s="134">
        <v>2514</v>
      </c>
      <c r="D320" s="141">
        <v>2627</v>
      </c>
      <c r="E320" s="142">
        <f t="shared" si="11"/>
        <v>-0.04301484583174724</v>
      </c>
      <c r="F320" s="140">
        <v>2</v>
      </c>
      <c r="G320" s="134">
        <v>0</v>
      </c>
      <c r="H320" s="134">
        <v>15</v>
      </c>
      <c r="I320" s="134">
        <v>0</v>
      </c>
      <c r="J320" s="134">
        <v>0</v>
      </c>
      <c r="K320" s="134">
        <v>0</v>
      </c>
      <c r="L320" s="134">
        <v>0</v>
      </c>
      <c r="M320" s="134">
        <v>0</v>
      </c>
      <c r="N320" s="140">
        <v>1</v>
      </c>
      <c r="O320" s="134">
        <v>0</v>
      </c>
      <c r="P320" s="137">
        <v>1</v>
      </c>
    </row>
    <row r="321" spans="1:16" s="128" customFormat="1" ht="18" customHeight="1">
      <c r="A321" s="121"/>
      <c r="B321" s="152" t="s">
        <v>565</v>
      </c>
      <c r="C321" s="144">
        <v>0</v>
      </c>
      <c r="D321" s="144">
        <v>0</v>
      </c>
      <c r="E321" s="145">
        <f t="shared" si="11"/>
        <v>0</v>
      </c>
      <c r="F321" s="144">
        <v>0</v>
      </c>
      <c r="G321" s="144">
        <v>0</v>
      </c>
      <c r="H321" s="144">
        <v>0</v>
      </c>
      <c r="I321" s="144">
        <v>0</v>
      </c>
      <c r="J321" s="144">
        <v>0</v>
      </c>
      <c r="K321" s="144">
        <v>0</v>
      </c>
      <c r="L321" s="144">
        <v>0</v>
      </c>
      <c r="M321" s="144">
        <v>0</v>
      </c>
      <c r="N321" s="144">
        <v>0</v>
      </c>
      <c r="O321" s="144">
        <v>0</v>
      </c>
      <c r="P321" s="146">
        <v>2</v>
      </c>
    </row>
    <row r="322" spans="2:16" ht="14.25" customHeight="1">
      <c r="B322" s="139" t="s">
        <v>566</v>
      </c>
      <c r="C322" s="134">
        <v>0</v>
      </c>
      <c r="D322" s="141"/>
      <c r="E322" s="142">
        <f t="shared" si="11"/>
        <v>0</v>
      </c>
      <c r="F322" s="140">
        <v>0</v>
      </c>
      <c r="G322" s="134">
        <v>0</v>
      </c>
      <c r="H322" s="134">
        <v>0</v>
      </c>
      <c r="I322" s="134">
        <v>0</v>
      </c>
      <c r="J322" s="134">
        <v>0</v>
      </c>
      <c r="K322" s="134">
        <v>0</v>
      </c>
      <c r="L322" s="134">
        <v>0</v>
      </c>
      <c r="M322" s="134">
        <v>0</v>
      </c>
      <c r="N322" s="140">
        <v>0</v>
      </c>
      <c r="O322" s="134">
        <v>0</v>
      </c>
      <c r="P322" s="137">
        <v>2</v>
      </c>
    </row>
    <row r="323" spans="1:16" s="128" customFormat="1" ht="18" customHeight="1">
      <c r="A323" s="121"/>
      <c r="B323" s="152" t="s">
        <v>1059</v>
      </c>
      <c r="C323" s="144">
        <v>0</v>
      </c>
      <c r="D323" s="144">
        <f>SUM(D324)</f>
        <v>0</v>
      </c>
      <c r="E323" s="145">
        <f t="shared" si="11"/>
        <v>0</v>
      </c>
      <c r="F323" s="144">
        <v>0</v>
      </c>
      <c r="G323" s="144">
        <v>0</v>
      </c>
      <c r="H323" s="144">
        <v>0</v>
      </c>
      <c r="I323" s="144">
        <v>0</v>
      </c>
      <c r="J323" s="144">
        <v>0</v>
      </c>
      <c r="K323" s="144">
        <v>0</v>
      </c>
      <c r="L323" s="144">
        <v>0</v>
      </c>
      <c r="M323" s="144">
        <v>0</v>
      </c>
      <c r="N323" s="144">
        <v>0</v>
      </c>
      <c r="O323" s="144">
        <v>0</v>
      </c>
      <c r="P323" s="146">
        <v>0</v>
      </c>
    </row>
    <row r="324" spans="2:16" ht="14.25" customHeight="1">
      <c r="B324" s="139" t="s">
        <v>1059</v>
      </c>
      <c r="C324" s="134">
        <v>0</v>
      </c>
      <c r="D324" s="141"/>
      <c r="E324" s="142">
        <f t="shared" si="11"/>
        <v>0</v>
      </c>
      <c r="F324" s="140">
        <v>0</v>
      </c>
      <c r="G324" s="134">
        <v>0</v>
      </c>
      <c r="H324" s="134">
        <v>0</v>
      </c>
      <c r="I324" s="134">
        <v>0</v>
      </c>
      <c r="J324" s="134">
        <v>0</v>
      </c>
      <c r="K324" s="134">
        <v>0</v>
      </c>
      <c r="L324" s="134">
        <v>0</v>
      </c>
      <c r="M324" s="134">
        <v>0</v>
      </c>
      <c r="N324" s="140">
        <v>0</v>
      </c>
      <c r="O324" s="134">
        <v>0</v>
      </c>
      <c r="P324" s="137">
        <v>0</v>
      </c>
    </row>
    <row r="325" spans="2:18" ht="18" customHeight="1" thickBot="1">
      <c r="B325" s="153" t="s">
        <v>567</v>
      </c>
      <c r="C325" s="154">
        <f>C321+C319+C316+C314+C308+C301+C267+C240+C219+C199+C184+C176+C164+C154+C145+C142+C135+C129+C95+C83+C80+C73+C71+C49+C41+C29+C22+C19+C12+C9+C4+C297+C323</f>
        <v>9166</v>
      </c>
      <c r="D325" s="154">
        <f>D321+D319+D316+D314+D308+D301+D267+D240+D219+D199+D184+D176+D164+D154+D145+D142+D135+D129+D95+D83+D80+D73+D71+D49+D41+D29+D22+D19+D12+D9+D4+D297+D323</f>
        <v>9190</v>
      </c>
      <c r="E325" s="155">
        <f t="shared" si="11"/>
        <v>-0.0026115342763873774</v>
      </c>
      <c r="F325" s="154">
        <f>F321+F319+F316+F314+F308+F301+F267+F240+F219+F199+F184+F176+F164+F154+F145+F142+F135+F129+F95+F83+F80+F73+F71+F49+F41+F29+F22+F19+F12+F9+F4+F297+F323</f>
        <v>297</v>
      </c>
      <c r="G325" s="154">
        <f aca="true" t="shared" si="12" ref="G325:N325">G321+G319+G316+G314+G308+G301+G267+G240+G219+G199+G184+G176+G164+G154+G145+G142+G135+G129+G95+G83+G80+G73+G71+G49+G41+G29+G22+G19+G12+G9+G4+G297+G323</f>
        <v>165</v>
      </c>
      <c r="H325" s="154">
        <f t="shared" si="12"/>
        <v>597</v>
      </c>
      <c r="I325" s="154">
        <f t="shared" si="12"/>
        <v>434</v>
      </c>
      <c r="J325" s="154">
        <f t="shared" si="12"/>
        <v>5</v>
      </c>
      <c r="K325" s="154">
        <f t="shared" si="12"/>
        <v>6</v>
      </c>
      <c r="L325" s="154">
        <f t="shared" si="12"/>
        <v>1</v>
      </c>
      <c r="M325" s="154">
        <f t="shared" si="12"/>
        <v>0</v>
      </c>
      <c r="N325" s="154">
        <f t="shared" si="12"/>
        <v>17</v>
      </c>
      <c r="O325" s="154">
        <f>O321+O319+O316+O314+O308+O301+O267+O240+O219+O199+O184+O176+O164+O154+O145+O142+O135+O129+O95+O83+O80+O73+O71+O49+O41+O29+O22+O19+O12+O9+O4+O297+O323</f>
        <v>5</v>
      </c>
      <c r="P325" s="154">
        <f>P321+P319+P316+P314+P308+P301+P267+P240+P219+P199+P184+P176+P164+P154+P145+P142+P135+P129+P95+P83+P80+P73+P71+P49+P41+P29+P22+P19+P12+P9+P4+P297+P323</f>
        <v>692</v>
      </c>
      <c r="Q325" s="128"/>
      <c r="R325" s="128"/>
    </row>
    <row r="326" spans="1:18" s="128" customFormat="1" ht="18" customHeight="1" thickTop="1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ht="14.25" customHeight="1"/>
    <row r="328" spans="1:18" s="128" customFormat="1" ht="18" customHeight="1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ht="14.25" customHeight="1"/>
    <row r="330" spans="1:18" s="128" customFormat="1" ht="18" customHeight="1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9"/>
  <sheetViews>
    <sheetView zoomScalePageLayoutView="0" workbookViewId="0" topLeftCell="A76">
      <selection activeCell="D84" sqref="D84"/>
    </sheetView>
  </sheetViews>
  <sheetFormatPr defaultColWidth="11.421875" defaultRowHeight="12.75"/>
  <cols>
    <col min="1" max="1" width="2.00390625" style="156" customWidth="1"/>
    <col min="2" max="4" width="13.7109375" style="156" customWidth="1"/>
    <col min="5" max="6" width="14.8515625" style="156" customWidth="1"/>
    <col min="7" max="13" width="13.7109375" style="156" customWidth="1"/>
    <col min="14" max="16384" width="11.421875" style="156" customWidth="1"/>
  </cols>
  <sheetData>
    <row r="2" s="157" customFormat="1" ht="15.75">
      <c r="B2" s="157" t="s">
        <v>568</v>
      </c>
    </row>
    <row r="4" spans="2:13" ht="38.25">
      <c r="B4" s="158" t="s">
        <v>3</v>
      </c>
      <c r="C4" s="158" t="s">
        <v>269</v>
      </c>
      <c r="D4" s="158" t="s">
        <v>270</v>
      </c>
      <c r="E4" s="158" t="s">
        <v>271</v>
      </c>
      <c r="F4" s="158" t="s">
        <v>272</v>
      </c>
      <c r="G4" s="158" t="s">
        <v>50</v>
      </c>
      <c r="H4" s="158" t="s">
        <v>52</v>
      </c>
      <c r="I4" s="158" t="s">
        <v>53</v>
      </c>
      <c r="J4" s="158" t="s">
        <v>55</v>
      </c>
      <c r="K4" s="158" t="s">
        <v>273</v>
      </c>
      <c r="L4" s="158" t="s">
        <v>58</v>
      </c>
      <c r="M4" s="158" t="s">
        <v>32</v>
      </c>
    </row>
    <row r="5" spans="2:13" s="159" customFormat="1" ht="22.5" customHeight="1">
      <c r="B5" s="160">
        <v>1</v>
      </c>
      <c r="C5" s="161">
        <v>2</v>
      </c>
      <c r="D5" s="161">
        <v>2</v>
      </c>
      <c r="E5" s="160">
        <v>1</v>
      </c>
      <c r="F5" s="160">
        <v>1</v>
      </c>
      <c r="G5" s="160">
        <v>1</v>
      </c>
      <c r="H5" s="160">
        <v>1</v>
      </c>
      <c r="I5" s="160">
        <v>1</v>
      </c>
      <c r="J5" s="160">
        <v>1</v>
      </c>
      <c r="K5" s="162">
        <v>3</v>
      </c>
      <c r="L5" s="160">
        <v>1</v>
      </c>
      <c r="M5" s="160">
        <v>1</v>
      </c>
    </row>
    <row r="8" spans="2:13" ht="15.75">
      <c r="B8" s="163" t="s">
        <v>569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10" spans="4:13" ht="38.25">
      <c r="D10" s="165" t="s">
        <v>3</v>
      </c>
      <c r="E10" s="165" t="s">
        <v>271</v>
      </c>
      <c r="F10" s="165" t="s">
        <v>272</v>
      </c>
      <c r="G10" s="165" t="s">
        <v>50</v>
      </c>
      <c r="H10" s="165" t="s">
        <v>52</v>
      </c>
      <c r="I10" s="165" t="s">
        <v>53</v>
      </c>
      <c r="J10" s="165" t="s">
        <v>55</v>
      </c>
      <c r="K10" s="165" t="s">
        <v>58</v>
      </c>
      <c r="L10" s="165" t="s">
        <v>32</v>
      </c>
      <c r="M10" s="166"/>
    </row>
    <row r="11" spans="2:12" ht="12.75" customHeight="1">
      <c r="B11" s="552" t="s">
        <v>570</v>
      </c>
      <c r="C11" s="552"/>
      <c r="D11" s="167">
        <f>DatosDelitos!C4+DatosDelitos!C12-DatosDelitos!C16</f>
        <v>1452</v>
      </c>
      <c r="E11" s="167">
        <f>DatosDelitos!H4+DatosDelitos!H12-DatosDelitos!H16</f>
        <v>64</v>
      </c>
      <c r="F11" s="167">
        <f>DatosDelitos!I4+DatosDelitos!I12-DatosDelitos!I16</f>
        <v>47</v>
      </c>
      <c r="G11" s="167">
        <f>DatosDelitos!J4+DatosDelitos!J12-DatosDelitos!J16</f>
        <v>0</v>
      </c>
      <c r="H11" s="167">
        <f>DatosDelitos!K4+DatosDelitos!K12-DatosDelitos!K16</f>
        <v>1</v>
      </c>
      <c r="I11" s="167">
        <f>DatosDelitos!L4+DatosDelitos!L12-DatosDelitos!L16</f>
        <v>0</v>
      </c>
      <c r="J11" s="167">
        <f>DatosDelitos!M4+DatosDelitos!M12-DatosDelitos!M16</f>
        <v>0</v>
      </c>
      <c r="K11" s="167">
        <f>DatosDelitos!O4+DatosDelitos!O12-DatosDelitos!O16</f>
        <v>3</v>
      </c>
      <c r="L11" s="167">
        <f>DatosDelitos!P4+DatosDelitos!P12-DatosDelitos!P16</f>
        <v>55</v>
      </c>
    </row>
    <row r="12" spans="2:12" ht="12.75" customHeight="1">
      <c r="B12" s="552" t="s">
        <v>280</v>
      </c>
      <c r="C12" s="552"/>
      <c r="D12" s="167">
        <f>DatosDelitos!C9</f>
        <v>0</v>
      </c>
      <c r="E12" s="167">
        <f>DatosDelitos!H9</f>
        <v>0</v>
      </c>
      <c r="F12" s="167">
        <f>DatosDelitos!I9</f>
        <v>0</v>
      </c>
      <c r="G12" s="167">
        <f>DatosDelitos!J9</f>
        <v>0</v>
      </c>
      <c r="H12" s="167">
        <f>DatosDelitos!K9</f>
        <v>0</v>
      </c>
      <c r="I12" s="167">
        <f>DatosDelitos!L9</f>
        <v>0</v>
      </c>
      <c r="J12" s="167">
        <f>DatosDelitos!M9</f>
        <v>0</v>
      </c>
      <c r="K12" s="167">
        <f>DatosDelitos!O9</f>
        <v>0</v>
      </c>
      <c r="L12" s="167">
        <f>DatosDelitos!P9</f>
        <v>0</v>
      </c>
    </row>
    <row r="13" spans="2:12" ht="12.75" customHeight="1">
      <c r="B13" s="552" t="s">
        <v>290</v>
      </c>
      <c r="C13" s="552"/>
      <c r="D13" s="167">
        <f>DatosDelitos!C19</f>
        <v>0</v>
      </c>
      <c r="E13" s="167">
        <f>DatosDelitos!H19</f>
        <v>0</v>
      </c>
      <c r="F13" s="167">
        <f>DatosDelitos!I19</f>
        <v>0</v>
      </c>
      <c r="G13" s="167">
        <f>DatosDelitos!J19</f>
        <v>0</v>
      </c>
      <c r="H13" s="167">
        <f>DatosDelitos!K19</f>
        <v>0</v>
      </c>
      <c r="I13" s="167">
        <f>DatosDelitos!L19</f>
        <v>0</v>
      </c>
      <c r="J13" s="167">
        <f>DatosDelitos!M19</f>
        <v>0</v>
      </c>
      <c r="K13" s="167">
        <f>DatosDelitos!O19</f>
        <v>0</v>
      </c>
      <c r="L13" s="167">
        <f>DatosDelitos!P19</f>
        <v>0</v>
      </c>
    </row>
    <row r="14" spans="2:12" ht="12.75" customHeight="1">
      <c r="B14" s="552" t="s">
        <v>293</v>
      </c>
      <c r="C14" s="552"/>
      <c r="D14" s="167">
        <f>DatosDelitos!C22</f>
        <v>0</v>
      </c>
      <c r="E14" s="167">
        <f>DatosDelitos!H22</f>
        <v>0</v>
      </c>
      <c r="F14" s="167">
        <f>DatosDelitos!I22</f>
        <v>0</v>
      </c>
      <c r="G14" s="167">
        <f>DatosDelitos!J22</f>
        <v>0</v>
      </c>
      <c r="H14" s="167">
        <f>DatosDelitos!K22</f>
        <v>0</v>
      </c>
      <c r="I14" s="167">
        <f>DatosDelitos!L22</f>
        <v>0</v>
      </c>
      <c r="J14" s="167">
        <f>DatosDelitos!M22</f>
        <v>0</v>
      </c>
      <c r="K14" s="167">
        <f>DatosDelitos!O22</f>
        <v>0</v>
      </c>
      <c r="L14" s="167">
        <f>DatosDelitos!P22</f>
        <v>0</v>
      </c>
    </row>
    <row r="15" spans="2:12" ht="12.75" customHeight="1">
      <c r="B15" s="552" t="s">
        <v>571</v>
      </c>
      <c r="C15" s="552"/>
      <c r="D15" s="167">
        <f>DatosDelitos!C16+DatosDelitos!C43</f>
        <v>423</v>
      </c>
      <c r="E15" s="167">
        <f>DatosDelitos!H16+DatosDelitos!H43</f>
        <v>88</v>
      </c>
      <c r="F15" s="167">
        <f>DatosDelitos!I16+DatosDelitos!I43</f>
        <v>57</v>
      </c>
      <c r="G15" s="167">
        <f>DatosDelitos!J16+DatosDelitos!J43</f>
        <v>1</v>
      </c>
      <c r="H15" s="167">
        <f>DatosDelitos!K16+DatosDelitos!K43</f>
        <v>1</v>
      </c>
      <c r="I15" s="167">
        <f>DatosDelitos!L16+DatosDelitos!L43</f>
        <v>0</v>
      </c>
      <c r="J15" s="167">
        <f>DatosDelitos!M16+DatosDelitos!M43</f>
        <v>0</v>
      </c>
      <c r="K15" s="167">
        <f>DatosDelitos!O16+DatosDelitos!O43</f>
        <v>0</v>
      </c>
      <c r="L15" s="167">
        <f>DatosDelitos!P16+DatosDelitos!P43</f>
        <v>54</v>
      </c>
    </row>
    <row r="16" spans="2:12" ht="12.75" customHeight="1">
      <c r="B16" s="552" t="s">
        <v>572</v>
      </c>
      <c r="C16" s="552"/>
      <c r="D16" s="167">
        <f>DatosDelitos!C29</f>
        <v>154</v>
      </c>
      <c r="E16" s="167">
        <f>DatosDelitos!H29</f>
        <v>13</v>
      </c>
      <c r="F16" s="167">
        <f>DatosDelitos!I29</f>
        <v>21</v>
      </c>
      <c r="G16" s="167">
        <f>DatosDelitos!J29</f>
        <v>0</v>
      </c>
      <c r="H16" s="167">
        <f>DatosDelitos!K29</f>
        <v>1</v>
      </c>
      <c r="I16" s="167">
        <f>DatosDelitos!L29</f>
        <v>0</v>
      </c>
      <c r="J16" s="167">
        <f>DatosDelitos!M29</f>
        <v>0</v>
      </c>
      <c r="K16" s="167">
        <f>DatosDelitos!O29</f>
        <v>0</v>
      </c>
      <c r="L16" s="167">
        <f>DatosDelitos!P29</f>
        <v>26</v>
      </c>
    </row>
    <row r="17" spans="2:12" ht="12.75" customHeight="1">
      <c r="B17" s="552" t="s">
        <v>573</v>
      </c>
      <c r="C17" s="552"/>
      <c r="D17" s="167">
        <f>DatosDelitos!C41-DatosDelitos!C43</f>
        <v>1</v>
      </c>
      <c r="E17" s="167">
        <f>DatosDelitos!H41-DatosDelitos!H43</f>
        <v>1</v>
      </c>
      <c r="F17" s="167">
        <f>DatosDelitos!I41-DatosDelitos!I43</f>
        <v>1</v>
      </c>
      <c r="G17" s="167">
        <f>DatosDelitos!J41-DatosDelitos!J43</f>
        <v>0</v>
      </c>
      <c r="H17" s="167">
        <f>DatosDelitos!K41-DatosDelitos!K43</f>
        <v>0</v>
      </c>
      <c r="I17" s="167">
        <f>DatosDelitos!L41-DatosDelitos!L43</f>
        <v>0</v>
      </c>
      <c r="J17" s="167">
        <f>DatosDelitos!M41-DatosDelitos!M43</f>
        <v>0</v>
      </c>
      <c r="K17" s="167">
        <f>DatosDelitos!O41-DatosDelitos!O43</f>
        <v>0</v>
      </c>
      <c r="L17" s="167">
        <f>DatosDelitos!P41-DatosDelitos!P43</f>
        <v>0</v>
      </c>
    </row>
    <row r="18" spans="2:12" ht="12.75" customHeight="1">
      <c r="B18" s="552" t="s">
        <v>574</v>
      </c>
      <c r="C18" s="552"/>
      <c r="D18" s="167">
        <f>DatosDelitos!C49</f>
        <v>47</v>
      </c>
      <c r="E18" s="167">
        <f>DatosDelitos!H49</f>
        <v>9</v>
      </c>
      <c r="F18" s="167">
        <f>DatosDelitos!I49</f>
        <v>13</v>
      </c>
      <c r="G18" s="167">
        <f>DatosDelitos!J49</f>
        <v>4</v>
      </c>
      <c r="H18" s="167">
        <f>DatosDelitos!K49</f>
        <v>3</v>
      </c>
      <c r="I18" s="167">
        <f>DatosDelitos!L49</f>
        <v>0</v>
      </c>
      <c r="J18" s="167">
        <f>DatosDelitos!M49</f>
        <v>0</v>
      </c>
      <c r="K18" s="167">
        <f>DatosDelitos!O49</f>
        <v>1</v>
      </c>
      <c r="L18" s="167">
        <f>DatosDelitos!P49</f>
        <v>17</v>
      </c>
    </row>
    <row r="19" spans="2:12" ht="12.75" customHeight="1">
      <c r="B19" s="552" t="s">
        <v>575</v>
      </c>
      <c r="C19" s="552"/>
      <c r="D19" s="167">
        <f>DatosDelitos!C71</f>
        <v>0</v>
      </c>
      <c r="E19" s="167">
        <f>DatosDelitos!H71</f>
        <v>0</v>
      </c>
      <c r="F19" s="167">
        <f>DatosDelitos!I71</f>
        <v>0</v>
      </c>
      <c r="G19" s="167">
        <f>DatosDelitos!J71</f>
        <v>0</v>
      </c>
      <c r="H19" s="167">
        <f>DatosDelitos!K71</f>
        <v>0</v>
      </c>
      <c r="I19" s="167">
        <f>DatosDelitos!L71</f>
        <v>0</v>
      </c>
      <c r="J19" s="167">
        <f>DatosDelitos!M71</f>
        <v>0</v>
      </c>
      <c r="K19" s="167">
        <f>DatosDelitos!O71</f>
        <v>0</v>
      </c>
      <c r="L19" s="167">
        <f>DatosDelitos!P71</f>
        <v>2</v>
      </c>
    </row>
    <row r="20" spans="2:12" ht="27" customHeight="1">
      <c r="B20" s="552" t="s">
        <v>576</v>
      </c>
      <c r="C20" s="552"/>
      <c r="D20" s="167">
        <f>DatosDelitos!C73</f>
        <v>5</v>
      </c>
      <c r="E20" s="167">
        <f>DatosDelitos!H73</f>
        <v>2</v>
      </c>
      <c r="F20" s="167">
        <f>DatosDelitos!I73</f>
        <v>1</v>
      </c>
      <c r="G20" s="167">
        <f>DatosDelitos!J73</f>
        <v>0</v>
      </c>
      <c r="H20" s="167">
        <f>DatosDelitos!K73</f>
        <v>0</v>
      </c>
      <c r="I20" s="167">
        <f>DatosDelitos!L73</f>
        <v>0</v>
      </c>
      <c r="J20" s="167">
        <f>DatosDelitos!M73</f>
        <v>0</v>
      </c>
      <c r="K20" s="167">
        <f>DatosDelitos!O73</f>
        <v>0</v>
      </c>
      <c r="L20" s="167">
        <f>DatosDelitos!P73</f>
        <v>0</v>
      </c>
    </row>
    <row r="21" spans="2:12" ht="12.75" customHeight="1">
      <c r="B21" s="552" t="s">
        <v>577</v>
      </c>
      <c r="C21" s="552"/>
      <c r="D21" s="167">
        <f>DatosDelitos!C80</f>
        <v>29</v>
      </c>
      <c r="E21" s="167">
        <f>DatosDelitos!H80</f>
        <v>0</v>
      </c>
      <c r="F21" s="167">
        <f>DatosDelitos!I80</f>
        <v>1</v>
      </c>
      <c r="G21" s="167">
        <f>DatosDelitos!J80</f>
        <v>0</v>
      </c>
      <c r="H21" s="167">
        <f>DatosDelitos!K80</f>
        <v>0</v>
      </c>
      <c r="I21" s="167">
        <f>DatosDelitos!L80</f>
        <v>0</v>
      </c>
      <c r="J21" s="167">
        <f>DatosDelitos!M80</f>
        <v>0</v>
      </c>
      <c r="K21" s="167">
        <f>DatosDelitos!O80</f>
        <v>0</v>
      </c>
      <c r="L21" s="167">
        <f>DatosDelitos!P80</f>
        <v>3</v>
      </c>
    </row>
    <row r="22" spans="2:12" ht="12.75" customHeight="1">
      <c r="B22" s="552" t="s">
        <v>578</v>
      </c>
      <c r="C22" s="552"/>
      <c r="D22" s="167">
        <f>DatosDelitos!C83</f>
        <v>173</v>
      </c>
      <c r="E22" s="167">
        <f>DatosDelitos!H83</f>
        <v>43</v>
      </c>
      <c r="F22" s="167">
        <f>DatosDelitos!I83</f>
        <v>21</v>
      </c>
      <c r="G22" s="167">
        <f>DatosDelitos!J83</f>
        <v>0</v>
      </c>
      <c r="H22" s="167">
        <f>DatosDelitos!K83</f>
        <v>0</v>
      </c>
      <c r="I22" s="167">
        <f>DatosDelitos!L83</f>
        <v>0</v>
      </c>
      <c r="J22" s="167">
        <f>DatosDelitos!M83</f>
        <v>0</v>
      </c>
      <c r="K22" s="167">
        <f>DatosDelitos!O83</f>
        <v>0</v>
      </c>
      <c r="L22" s="167">
        <f>DatosDelitos!P83</f>
        <v>6</v>
      </c>
    </row>
    <row r="23" spans="2:12" ht="12.75" customHeight="1">
      <c r="B23" s="552" t="s">
        <v>579</v>
      </c>
      <c r="C23" s="552"/>
      <c r="D23" s="167">
        <f>DatosDelitos!C95</f>
        <v>3909</v>
      </c>
      <c r="E23" s="167">
        <f>DatosDelitos!H95</f>
        <v>189</v>
      </c>
      <c r="F23" s="167">
        <f>DatosDelitos!I95</f>
        <v>125</v>
      </c>
      <c r="G23" s="167">
        <f>DatosDelitos!J95</f>
        <v>0</v>
      </c>
      <c r="H23" s="167">
        <f>DatosDelitos!K95</f>
        <v>0</v>
      </c>
      <c r="I23" s="167">
        <f>DatosDelitos!L95</f>
        <v>0</v>
      </c>
      <c r="J23" s="167">
        <f>DatosDelitos!M95</f>
        <v>0</v>
      </c>
      <c r="K23" s="167">
        <f>DatosDelitos!O95</f>
        <v>1</v>
      </c>
      <c r="L23" s="167">
        <f>DatosDelitos!P95</f>
        <v>109</v>
      </c>
    </row>
    <row r="24" spans="2:12" ht="27" customHeight="1">
      <c r="B24" s="552" t="s">
        <v>580</v>
      </c>
      <c r="C24" s="552"/>
      <c r="D24" s="167">
        <f>DatosDelitos!C129</f>
        <v>5</v>
      </c>
      <c r="E24" s="167">
        <f>DatosDelitos!H129</f>
        <v>0</v>
      </c>
      <c r="F24" s="167">
        <f>DatosDelitos!I129</f>
        <v>0</v>
      </c>
      <c r="G24" s="167">
        <f>DatosDelitos!J129</f>
        <v>0</v>
      </c>
      <c r="H24" s="167">
        <f>DatosDelitos!K129</f>
        <v>0</v>
      </c>
      <c r="I24" s="167">
        <f>DatosDelitos!L129</f>
        <v>0</v>
      </c>
      <c r="J24" s="167">
        <f>DatosDelitos!M129</f>
        <v>0</v>
      </c>
      <c r="K24" s="167">
        <f>DatosDelitos!O129</f>
        <v>0</v>
      </c>
      <c r="L24" s="167">
        <f>DatosDelitos!P129</f>
        <v>1</v>
      </c>
    </row>
    <row r="25" spans="2:12" ht="12.75" customHeight="1">
      <c r="B25" s="552" t="s">
        <v>581</v>
      </c>
      <c r="C25" s="552"/>
      <c r="D25" s="167">
        <f>DatosDelitos!C135</f>
        <v>13</v>
      </c>
      <c r="E25" s="167">
        <f>DatosDelitos!H135</f>
        <v>0</v>
      </c>
      <c r="F25" s="167">
        <f>DatosDelitos!I135</f>
        <v>0</v>
      </c>
      <c r="G25" s="167">
        <f>DatosDelitos!J135</f>
        <v>0</v>
      </c>
      <c r="H25" s="167">
        <f>DatosDelitos!K135</f>
        <v>0</v>
      </c>
      <c r="I25" s="167">
        <f>DatosDelitos!L135</f>
        <v>0</v>
      </c>
      <c r="J25" s="167">
        <f>DatosDelitos!M135</f>
        <v>0</v>
      </c>
      <c r="K25" s="167">
        <f>DatosDelitos!O135</f>
        <v>0</v>
      </c>
      <c r="L25" s="167">
        <f>DatosDelitos!P135</f>
        <v>0</v>
      </c>
    </row>
    <row r="26" spans="2:12" ht="12.75" customHeight="1">
      <c r="B26" s="552" t="s">
        <v>582</v>
      </c>
      <c r="C26" s="552"/>
      <c r="D26" s="167">
        <f>DatosDelitos!C142</f>
        <v>0</v>
      </c>
      <c r="E26" s="167">
        <f>DatosDelitos!H142</f>
        <v>0</v>
      </c>
      <c r="F26" s="167">
        <f>DatosDelitos!I142</f>
        <v>0</v>
      </c>
      <c r="G26" s="167">
        <f>DatosDelitos!J142</f>
        <v>0</v>
      </c>
      <c r="H26" s="167">
        <f>DatosDelitos!K142</f>
        <v>0</v>
      </c>
      <c r="I26" s="167">
        <f>DatosDelitos!L142</f>
        <v>0</v>
      </c>
      <c r="J26" s="167">
        <f>DatosDelitos!M142</f>
        <v>0</v>
      </c>
      <c r="K26" s="167">
        <f>DatosDelitos!O142</f>
        <v>0</v>
      </c>
      <c r="L26" s="167">
        <f>DatosDelitos!P142</f>
        <v>0</v>
      </c>
    </row>
    <row r="27" spans="2:12" ht="38.25" customHeight="1">
      <c r="B27" s="552" t="s">
        <v>583</v>
      </c>
      <c r="C27" s="552"/>
      <c r="D27" s="167">
        <f>DatosDelitos!C145</f>
        <v>25</v>
      </c>
      <c r="E27" s="167">
        <f>DatosDelitos!H145</f>
        <v>2</v>
      </c>
      <c r="F27" s="167">
        <f>DatosDelitos!I145</f>
        <v>2</v>
      </c>
      <c r="G27" s="167">
        <f>DatosDelitos!J145</f>
        <v>0</v>
      </c>
      <c r="H27" s="167">
        <f>DatosDelitos!K145</f>
        <v>0</v>
      </c>
      <c r="I27" s="167">
        <f>DatosDelitos!L145</f>
        <v>0</v>
      </c>
      <c r="J27" s="167">
        <f>DatosDelitos!M145</f>
        <v>0</v>
      </c>
      <c r="K27" s="167">
        <f>DatosDelitos!O145</f>
        <v>0</v>
      </c>
      <c r="L27" s="167">
        <f>DatosDelitos!P145</f>
        <v>2</v>
      </c>
    </row>
    <row r="28" spans="2:12" ht="12.75" customHeight="1">
      <c r="B28" s="552" t="s">
        <v>584</v>
      </c>
      <c r="C28" s="552"/>
      <c r="D28" s="167">
        <f>DatosDelitos!C154+SUM(DatosDelitos!C165:C170)</f>
        <v>79</v>
      </c>
      <c r="E28" s="167">
        <f>DatosDelitos!H154+SUM(DatosDelitos!H165:H170)</f>
        <v>7</v>
      </c>
      <c r="F28" s="167">
        <f>DatosDelitos!I154+SUM(DatosDelitos!I165:I170)</f>
        <v>1</v>
      </c>
      <c r="G28" s="167">
        <f>DatosDelitos!J154+SUM(DatosDelitos!J165:J170)</f>
        <v>0</v>
      </c>
      <c r="H28" s="167">
        <f>DatosDelitos!K154+SUM(DatosDelitos!K165:K170)</f>
        <v>0</v>
      </c>
      <c r="I28" s="167">
        <f>DatosDelitos!L154+SUM(DatosDelitos!L165:L170)</f>
        <v>0</v>
      </c>
      <c r="J28" s="167">
        <f>DatosDelitos!M154+SUM(DatosDelitos!M165:M170)</f>
        <v>0</v>
      </c>
      <c r="K28" s="167">
        <f>DatosDelitos!O154+SUM(DatosDelitos!O165:O170)</f>
        <v>0</v>
      </c>
      <c r="L28" s="167">
        <f>DatosDelitos!P154+SUM(DatosDelitos!P165:P170)</f>
        <v>3</v>
      </c>
    </row>
    <row r="29" spans="2:12" ht="12.75" customHeight="1">
      <c r="B29" s="552" t="s">
        <v>585</v>
      </c>
      <c r="C29" s="552"/>
      <c r="D29" s="167">
        <f>SUM(DatosDelitos!C171:C175)</f>
        <v>14</v>
      </c>
      <c r="E29" s="167">
        <f>SUM(DatosDelitos!H171:H175)</f>
        <v>11</v>
      </c>
      <c r="F29" s="167">
        <f>SUM(DatosDelitos!I171:I175)</f>
        <v>12</v>
      </c>
      <c r="G29" s="167">
        <f>SUM(DatosDelitos!J171:J175)</f>
        <v>0</v>
      </c>
      <c r="H29" s="167">
        <f>SUM(DatosDelitos!K171:K175)</f>
        <v>0</v>
      </c>
      <c r="I29" s="167">
        <f>SUM(DatosDelitos!L171:L175)</f>
        <v>0</v>
      </c>
      <c r="J29" s="167">
        <f>SUM(DatosDelitos!M171:M175)</f>
        <v>0</v>
      </c>
      <c r="K29" s="167">
        <f>SUM(DatosDelitos!O171:O175)</f>
        <v>0</v>
      </c>
      <c r="L29" s="167">
        <f>SUM(DatosDelitos!P171:P175)</f>
        <v>17</v>
      </c>
    </row>
    <row r="30" spans="2:12" ht="12.75" customHeight="1">
      <c r="B30" s="552" t="s">
        <v>586</v>
      </c>
      <c r="C30" s="552"/>
      <c r="D30" s="167">
        <f>DatosDelitos!C176</f>
        <v>97</v>
      </c>
      <c r="E30" s="167">
        <f>DatosDelitos!H176</f>
        <v>42</v>
      </c>
      <c r="F30" s="167">
        <f>DatosDelitos!I176</f>
        <v>41</v>
      </c>
      <c r="G30" s="167">
        <f>DatosDelitos!J176</f>
        <v>0</v>
      </c>
      <c r="H30" s="167">
        <f>DatosDelitos!K176</f>
        <v>0</v>
      </c>
      <c r="I30" s="167">
        <f>DatosDelitos!L176</f>
        <v>0</v>
      </c>
      <c r="J30" s="167">
        <f>DatosDelitos!M176</f>
        <v>0</v>
      </c>
      <c r="K30" s="167">
        <f>DatosDelitos!O176</f>
        <v>0</v>
      </c>
      <c r="L30" s="167">
        <f>DatosDelitos!P176</f>
        <v>266</v>
      </c>
    </row>
    <row r="31" spans="2:12" ht="12.75" customHeight="1">
      <c r="B31" s="552" t="s">
        <v>587</v>
      </c>
      <c r="C31" s="552"/>
      <c r="D31" s="167">
        <f>DatosDelitos!C184</f>
        <v>49</v>
      </c>
      <c r="E31" s="167">
        <f>DatosDelitos!H184</f>
        <v>13</v>
      </c>
      <c r="F31" s="167">
        <f>DatosDelitos!I184</f>
        <v>11</v>
      </c>
      <c r="G31" s="167">
        <f>DatosDelitos!J184</f>
        <v>0</v>
      </c>
      <c r="H31" s="167">
        <f>DatosDelitos!K184</f>
        <v>0</v>
      </c>
      <c r="I31" s="167">
        <f>DatosDelitos!L184</f>
        <v>0</v>
      </c>
      <c r="J31" s="167">
        <f>DatosDelitos!M184</f>
        <v>0</v>
      </c>
      <c r="K31" s="167">
        <f>DatosDelitos!O184</f>
        <v>0</v>
      </c>
      <c r="L31" s="167">
        <f>DatosDelitos!P184</f>
        <v>15</v>
      </c>
    </row>
    <row r="32" spans="2:12" ht="12.75" customHeight="1">
      <c r="B32" s="552" t="s">
        <v>588</v>
      </c>
      <c r="C32" s="552"/>
      <c r="D32" s="167">
        <f>DatosDelitos!C199</f>
        <v>13</v>
      </c>
      <c r="E32" s="167">
        <f>DatosDelitos!H199</f>
        <v>0</v>
      </c>
      <c r="F32" s="167">
        <f>DatosDelitos!I199</f>
        <v>0</v>
      </c>
      <c r="G32" s="167">
        <f>DatosDelitos!J199</f>
        <v>0</v>
      </c>
      <c r="H32" s="167">
        <f>DatosDelitos!K199</f>
        <v>0</v>
      </c>
      <c r="I32" s="167">
        <f>DatosDelitos!L199</f>
        <v>1</v>
      </c>
      <c r="J32" s="167">
        <f>DatosDelitos!M199</f>
        <v>0</v>
      </c>
      <c r="K32" s="167">
        <f>DatosDelitos!O199</f>
        <v>0</v>
      </c>
      <c r="L32" s="167">
        <f>DatosDelitos!P199</f>
        <v>11</v>
      </c>
    </row>
    <row r="33" spans="2:12" ht="12.75" customHeight="1">
      <c r="B33" s="552" t="s">
        <v>589</v>
      </c>
      <c r="C33" s="552"/>
      <c r="D33" s="167">
        <f>DatosDelitos!C219</f>
        <v>127</v>
      </c>
      <c r="E33" s="167">
        <f>DatosDelitos!H219</f>
        <v>69</v>
      </c>
      <c r="F33" s="167">
        <f>DatosDelitos!I219</f>
        <v>42</v>
      </c>
      <c r="G33" s="167">
        <f>DatosDelitos!J219</f>
        <v>0</v>
      </c>
      <c r="H33" s="167">
        <f>DatosDelitos!K219</f>
        <v>0</v>
      </c>
      <c r="I33" s="167">
        <f>DatosDelitos!L219</f>
        <v>0</v>
      </c>
      <c r="J33" s="167">
        <f>DatosDelitos!M219</f>
        <v>0</v>
      </c>
      <c r="K33" s="167">
        <f>DatosDelitos!O219</f>
        <v>0</v>
      </c>
      <c r="L33" s="167">
        <f>DatosDelitos!P219</f>
        <v>62</v>
      </c>
    </row>
    <row r="34" spans="2:12" ht="12.75" customHeight="1">
      <c r="B34" s="552" t="s">
        <v>590</v>
      </c>
      <c r="C34" s="552"/>
      <c r="D34" s="167">
        <f>DatosDelitos!C240</f>
        <v>1</v>
      </c>
      <c r="E34" s="167">
        <f>DatosDelitos!H240</f>
        <v>0</v>
      </c>
      <c r="F34" s="167">
        <f>DatosDelitos!I240</f>
        <v>0</v>
      </c>
      <c r="G34" s="167">
        <f>DatosDelitos!J240</f>
        <v>0</v>
      </c>
      <c r="H34" s="167">
        <f>DatosDelitos!K240</f>
        <v>0</v>
      </c>
      <c r="I34" s="167">
        <f>DatosDelitos!L240</f>
        <v>0</v>
      </c>
      <c r="J34" s="167">
        <f>DatosDelitos!M240</f>
        <v>0</v>
      </c>
      <c r="K34" s="167">
        <f>DatosDelitos!O240</f>
        <v>0</v>
      </c>
      <c r="L34" s="167">
        <f>DatosDelitos!P240</f>
        <v>0</v>
      </c>
    </row>
    <row r="35" spans="2:12" ht="12.75" customHeight="1">
      <c r="B35" s="552" t="s">
        <v>591</v>
      </c>
      <c r="C35" s="552"/>
      <c r="D35" s="167">
        <f>DatosDelitos!C267</f>
        <v>31</v>
      </c>
      <c r="E35" s="167">
        <f>DatosDelitos!H267</f>
        <v>29</v>
      </c>
      <c r="F35" s="167">
        <f>DatosDelitos!I267</f>
        <v>38</v>
      </c>
      <c r="G35" s="167">
        <f>DatosDelitos!J267</f>
        <v>0</v>
      </c>
      <c r="H35" s="167">
        <f>DatosDelitos!K267</f>
        <v>0</v>
      </c>
      <c r="I35" s="167">
        <f>DatosDelitos!L267</f>
        <v>0</v>
      </c>
      <c r="J35" s="167">
        <f>DatosDelitos!M267</f>
        <v>0</v>
      </c>
      <c r="K35" s="167">
        <f>DatosDelitos!O267</f>
        <v>0</v>
      </c>
      <c r="L35" s="167">
        <f>DatosDelitos!P267</f>
        <v>40</v>
      </c>
    </row>
    <row r="36" spans="2:12" ht="38.25" customHeight="1">
      <c r="B36" s="552" t="s">
        <v>592</v>
      </c>
      <c r="C36" s="552"/>
      <c r="D36" s="167">
        <f>DatosDelitos!C297</f>
        <v>0</v>
      </c>
      <c r="E36" s="167">
        <f>DatosDelitos!H297</f>
        <v>0</v>
      </c>
      <c r="F36" s="167">
        <f>DatosDelitos!I297</f>
        <v>0</v>
      </c>
      <c r="G36" s="167">
        <f>DatosDelitos!J297</f>
        <v>0</v>
      </c>
      <c r="H36" s="167">
        <f>DatosDelitos!K297</f>
        <v>0</v>
      </c>
      <c r="I36" s="167">
        <f>DatosDelitos!L297</f>
        <v>0</v>
      </c>
      <c r="J36" s="167">
        <f>DatosDelitos!M297</f>
        <v>0</v>
      </c>
      <c r="K36" s="167">
        <f>DatosDelitos!O297</f>
        <v>0</v>
      </c>
      <c r="L36" s="167">
        <f>DatosDelitos!P297</f>
        <v>0</v>
      </c>
    </row>
    <row r="37" spans="2:12" ht="12.75" customHeight="1">
      <c r="B37" s="552" t="s">
        <v>593</v>
      </c>
      <c r="C37" s="552"/>
      <c r="D37" s="167">
        <f>DatosDelitos!C301</f>
        <v>0</v>
      </c>
      <c r="E37" s="167">
        <f>DatosDelitos!H301</f>
        <v>0</v>
      </c>
      <c r="F37" s="167">
        <f>DatosDelitos!I301</f>
        <v>0</v>
      </c>
      <c r="G37" s="167">
        <f>DatosDelitos!J301</f>
        <v>0</v>
      </c>
      <c r="H37" s="167">
        <f>DatosDelitos!K301</f>
        <v>0</v>
      </c>
      <c r="I37" s="167">
        <f>DatosDelitos!L301</f>
        <v>0</v>
      </c>
      <c r="J37" s="167">
        <f>DatosDelitos!M301</f>
        <v>0</v>
      </c>
      <c r="K37" s="167">
        <f>DatosDelitos!O301</f>
        <v>0</v>
      </c>
      <c r="L37" s="167">
        <f>DatosDelitos!P301</f>
        <v>0</v>
      </c>
    </row>
    <row r="38" spans="2:12" ht="12.75" customHeight="1">
      <c r="B38" s="552" t="s">
        <v>594</v>
      </c>
      <c r="C38" s="552"/>
      <c r="D38" s="167">
        <f>DatosDelitos!C308+DatosDelitos!C314+DatosDelitos!C316</f>
        <v>5</v>
      </c>
      <c r="E38" s="167">
        <f>DatosDelitos!H308+DatosDelitos!H314+DatosDelitos!H316</f>
        <v>0</v>
      </c>
      <c r="F38" s="167">
        <f>DatosDelitos!I308+DatosDelitos!I314+DatosDelitos!I316</f>
        <v>0</v>
      </c>
      <c r="G38" s="167">
        <f>DatosDelitos!J308+DatosDelitos!J314+DatosDelitos!J316</f>
        <v>0</v>
      </c>
      <c r="H38" s="167">
        <f>DatosDelitos!K308+DatosDelitos!K314+DatosDelitos!K316</f>
        <v>0</v>
      </c>
      <c r="I38" s="167">
        <f>DatosDelitos!L308+DatosDelitos!L314+DatosDelitos!L316</f>
        <v>0</v>
      </c>
      <c r="J38" s="167">
        <f>DatosDelitos!M308+DatosDelitos!M314+DatosDelitos!M316</f>
        <v>0</v>
      </c>
      <c r="K38" s="167">
        <f>DatosDelitos!O308+DatosDelitos!O314+DatosDelitos!O316</f>
        <v>0</v>
      </c>
      <c r="L38" s="167">
        <f>DatosDelitos!P308+DatosDelitos!P314+DatosDelitos!P316</f>
        <v>0</v>
      </c>
    </row>
    <row r="39" spans="2:12" ht="12.75" customHeight="1">
      <c r="B39" s="552" t="s">
        <v>595</v>
      </c>
      <c r="C39" s="552"/>
      <c r="D39" s="167">
        <f>DatosDelitos!C319</f>
        <v>2514</v>
      </c>
      <c r="E39" s="167">
        <f>DatosDelitos!H319</f>
        <v>15</v>
      </c>
      <c r="F39" s="167">
        <f>DatosDelitos!I319</f>
        <v>0</v>
      </c>
      <c r="G39" s="167">
        <f>DatosDelitos!J319</f>
        <v>0</v>
      </c>
      <c r="H39" s="167">
        <f>DatosDelitos!K319</f>
        <v>0</v>
      </c>
      <c r="I39" s="167">
        <f>DatosDelitos!L319</f>
        <v>0</v>
      </c>
      <c r="J39" s="167">
        <f>DatosDelitos!M319</f>
        <v>0</v>
      </c>
      <c r="K39" s="167">
        <f>DatosDelitos!O319</f>
        <v>0</v>
      </c>
      <c r="L39" s="167">
        <f>DatosDelitos!P319</f>
        <v>1</v>
      </c>
    </row>
    <row r="40" spans="2:12" ht="12.75" customHeight="1">
      <c r="B40" s="552" t="s">
        <v>565</v>
      </c>
      <c r="C40" s="552"/>
      <c r="D40" s="167">
        <f>DatosDelitos!C321</f>
        <v>0</v>
      </c>
      <c r="E40" s="167">
        <f>DatosDelitos!H321</f>
        <v>0</v>
      </c>
      <c r="F40" s="167">
        <f>DatosDelitos!I321</f>
        <v>0</v>
      </c>
      <c r="G40" s="167">
        <f>DatosDelitos!J321</f>
        <v>0</v>
      </c>
      <c r="H40" s="167">
        <f>DatosDelitos!K321</f>
        <v>0</v>
      </c>
      <c r="I40" s="167">
        <f>DatosDelitos!L321</f>
        <v>0</v>
      </c>
      <c r="J40" s="167">
        <f>DatosDelitos!M321</f>
        <v>0</v>
      </c>
      <c r="K40" s="167">
        <f>DatosDelitos!O321</f>
        <v>0</v>
      </c>
      <c r="L40" s="167">
        <f>DatosDelitos!P321</f>
        <v>2</v>
      </c>
    </row>
    <row r="41" spans="2:12" ht="12.75" customHeight="1">
      <c r="B41" s="552" t="s">
        <v>1059</v>
      </c>
      <c r="C41" s="552"/>
      <c r="D41" s="167">
        <f>DatosDelitos!C323</f>
        <v>0</v>
      </c>
      <c r="E41" s="167">
        <f>DatosDelitos!H323</f>
        <v>0</v>
      </c>
      <c r="F41" s="167">
        <f>DatosDelitos!I323</f>
        <v>0</v>
      </c>
      <c r="G41" s="167">
        <f>DatosDelitos!J323</f>
        <v>0</v>
      </c>
      <c r="H41" s="167">
        <f>DatosDelitos!K323</f>
        <v>0</v>
      </c>
      <c r="I41" s="167">
        <f>DatosDelitos!L323</f>
        <v>0</v>
      </c>
      <c r="J41" s="167">
        <f>DatosDelitos!M323</f>
        <v>0</v>
      </c>
      <c r="K41" s="167">
        <f>DatosDelitos!O323</f>
        <v>0</v>
      </c>
      <c r="L41" s="167">
        <f>DatosDelitos!P323</f>
        <v>0</v>
      </c>
    </row>
    <row r="42" spans="2:12" ht="12.75" customHeight="1">
      <c r="B42" s="552" t="s">
        <v>90</v>
      </c>
      <c r="C42" s="552"/>
      <c r="D42" s="167">
        <f>SUM(D11:D41)</f>
        <v>9166</v>
      </c>
      <c r="E42" s="167">
        <f aca="true" t="shared" si="0" ref="E42:L42">SUM(E11:E41)</f>
        <v>597</v>
      </c>
      <c r="F42" s="167">
        <f t="shared" si="0"/>
        <v>434</v>
      </c>
      <c r="G42" s="167">
        <f t="shared" si="0"/>
        <v>5</v>
      </c>
      <c r="H42" s="167">
        <f t="shared" si="0"/>
        <v>6</v>
      </c>
      <c r="I42" s="167">
        <f t="shared" si="0"/>
        <v>1</v>
      </c>
      <c r="J42" s="167">
        <f t="shared" si="0"/>
        <v>0</v>
      </c>
      <c r="K42" s="167">
        <f t="shared" si="0"/>
        <v>5</v>
      </c>
      <c r="L42" s="167">
        <f t="shared" si="0"/>
        <v>692</v>
      </c>
    </row>
    <row r="44" spans="2:13" ht="15.75">
      <c r="B44" s="168" t="s">
        <v>596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</row>
    <row r="46" spans="4:5" ht="38.25">
      <c r="D46" s="158" t="s">
        <v>269</v>
      </c>
      <c r="E46" s="158" t="s">
        <v>270</v>
      </c>
    </row>
    <row r="47" spans="2:5" ht="12.75" customHeight="1">
      <c r="B47" s="553" t="s">
        <v>597</v>
      </c>
      <c r="C47" s="553"/>
      <c r="D47" s="167">
        <f>DatosDelitos!F4</f>
        <v>0</v>
      </c>
      <c r="E47" s="167">
        <f>DatosDelitos!G4</f>
        <v>0</v>
      </c>
    </row>
    <row r="48" spans="2:5" ht="12.75" customHeight="1">
      <c r="B48" s="553" t="s">
        <v>598</v>
      </c>
      <c r="C48" s="553"/>
      <c r="D48" s="167">
        <f>DatosDelitos!F12-DatosDelitos!F16</f>
        <v>3</v>
      </c>
      <c r="E48" s="167">
        <f>DatosDelitos!G12-DatosDelitos!G16</f>
        <v>2</v>
      </c>
    </row>
    <row r="49" spans="2:5" ht="12.75" customHeight="1">
      <c r="B49" s="553" t="s">
        <v>280</v>
      </c>
      <c r="C49" s="553"/>
      <c r="D49" s="167">
        <f>DatosDelitos!F9</f>
        <v>0</v>
      </c>
      <c r="E49" s="167">
        <f>DatosDelitos!G9</f>
        <v>0</v>
      </c>
    </row>
    <row r="50" spans="2:5" ht="12.75" customHeight="1">
      <c r="B50" s="553" t="s">
        <v>290</v>
      </c>
      <c r="C50" s="553"/>
      <c r="D50" s="167">
        <f>DatosDelitos!F19</f>
        <v>0</v>
      </c>
      <c r="E50" s="167">
        <f>DatosDelitos!G19</f>
        <v>0</v>
      </c>
    </row>
    <row r="51" spans="2:5" ht="12.75" customHeight="1">
      <c r="B51" s="553" t="s">
        <v>293</v>
      </c>
      <c r="C51" s="553"/>
      <c r="D51" s="167">
        <f>DatosDelitos!F22</f>
        <v>0</v>
      </c>
      <c r="E51" s="167">
        <f>DatosDelitos!G22</f>
        <v>0</v>
      </c>
    </row>
    <row r="52" spans="2:5" ht="12.75" customHeight="1">
      <c r="B52" s="553" t="s">
        <v>571</v>
      </c>
      <c r="C52" s="553"/>
      <c r="D52" s="167">
        <f>DatosDelitos!F16+DatosDelitos!F43</f>
        <v>9</v>
      </c>
      <c r="E52" s="167">
        <f>DatosDelitos!G16+DatosDelitos!G43</f>
        <v>2</v>
      </c>
    </row>
    <row r="53" spans="2:5" ht="12.75" customHeight="1">
      <c r="B53" s="553" t="s">
        <v>572</v>
      </c>
      <c r="C53" s="553"/>
      <c r="D53" s="167">
        <f>DatosDelitos!F29</f>
        <v>2</v>
      </c>
      <c r="E53" s="167">
        <f>DatosDelitos!G29</f>
        <v>1</v>
      </c>
    </row>
    <row r="54" spans="2:5" ht="12.75" customHeight="1">
      <c r="B54" s="553" t="s">
        <v>573</v>
      </c>
      <c r="C54" s="553"/>
      <c r="D54" s="167">
        <f>DatosDelitos!F41-DatosDelitos!F43</f>
        <v>0</v>
      </c>
      <c r="E54" s="167">
        <f>DatosDelitos!G41-DatosDelitos!G43</f>
        <v>0</v>
      </c>
    </row>
    <row r="55" spans="2:5" ht="12.75" customHeight="1">
      <c r="B55" s="553" t="s">
        <v>574</v>
      </c>
      <c r="C55" s="553"/>
      <c r="D55" s="167">
        <f>DatosDelitos!F49</f>
        <v>2</v>
      </c>
      <c r="E55" s="167">
        <f>DatosDelitos!G49</f>
        <v>1</v>
      </c>
    </row>
    <row r="56" spans="2:5" ht="12.75" customHeight="1">
      <c r="B56" s="553" t="s">
        <v>575</v>
      </c>
      <c r="C56" s="553"/>
      <c r="D56" s="167">
        <f>DatosDelitos!F71</f>
        <v>0</v>
      </c>
      <c r="E56" s="167">
        <f>DatosDelitos!G71</f>
        <v>0</v>
      </c>
    </row>
    <row r="57" spans="2:5" ht="27" customHeight="1">
      <c r="B57" s="553" t="s">
        <v>599</v>
      </c>
      <c r="C57" s="553"/>
      <c r="D57" s="167">
        <f>DatosDelitos!F73</f>
        <v>0</v>
      </c>
      <c r="E57" s="167">
        <f>DatosDelitos!G73</f>
        <v>0</v>
      </c>
    </row>
    <row r="58" spans="2:5" ht="12.75" customHeight="1">
      <c r="B58" s="553" t="s">
        <v>577</v>
      </c>
      <c r="C58" s="553"/>
      <c r="D58" s="167">
        <f>DatosDelitos!F80</f>
        <v>0</v>
      </c>
      <c r="E58" s="167">
        <f>DatosDelitos!G80</f>
        <v>0</v>
      </c>
    </row>
    <row r="59" spans="2:5" ht="12.75" customHeight="1">
      <c r="B59" s="553" t="s">
        <v>578</v>
      </c>
      <c r="C59" s="553"/>
      <c r="D59" s="167">
        <f>DatosDelitos!F83</f>
        <v>0</v>
      </c>
      <c r="E59" s="167">
        <f>DatosDelitos!G83</f>
        <v>0</v>
      </c>
    </row>
    <row r="60" spans="2:5" ht="12.75" customHeight="1">
      <c r="B60" s="553" t="s">
        <v>579</v>
      </c>
      <c r="C60" s="553"/>
      <c r="D60" s="167">
        <f>DatosDelitos!F95</f>
        <v>11</v>
      </c>
      <c r="E60" s="167">
        <f>DatosDelitos!G95</f>
        <v>5</v>
      </c>
    </row>
    <row r="61" spans="2:5" ht="27" customHeight="1">
      <c r="B61" s="553" t="s">
        <v>600</v>
      </c>
      <c r="C61" s="553"/>
      <c r="D61" s="167">
        <f>DatosDelitos!F129</f>
        <v>0</v>
      </c>
      <c r="E61" s="167">
        <f>DatosDelitos!G129</f>
        <v>0</v>
      </c>
    </row>
    <row r="62" spans="2:5" ht="12.75" customHeight="1">
      <c r="B62" s="553" t="s">
        <v>581</v>
      </c>
      <c r="C62" s="553"/>
      <c r="D62" s="167">
        <f>DatosDelitos!F135</f>
        <v>0</v>
      </c>
      <c r="E62" s="167">
        <f>DatosDelitos!G135</f>
        <v>0</v>
      </c>
    </row>
    <row r="63" spans="2:5" ht="12.75" customHeight="1">
      <c r="B63" s="553" t="s">
        <v>582</v>
      </c>
      <c r="C63" s="553"/>
      <c r="D63" s="167">
        <f>DatosDelitos!F142</f>
        <v>0</v>
      </c>
      <c r="E63" s="167">
        <f>DatosDelitos!G142</f>
        <v>0</v>
      </c>
    </row>
    <row r="64" spans="2:5" ht="40.5" customHeight="1">
      <c r="B64" s="553" t="s">
        <v>583</v>
      </c>
      <c r="C64" s="553"/>
      <c r="D64" s="167">
        <f>DatosDelitos!F145</f>
        <v>0</v>
      </c>
      <c r="E64" s="167">
        <f>DatosDelitos!G145</f>
        <v>0</v>
      </c>
    </row>
    <row r="65" spans="2:5" ht="12.75" customHeight="1">
      <c r="B65" s="553" t="s">
        <v>584</v>
      </c>
      <c r="C65" s="553"/>
      <c r="D65" s="170">
        <f>DatosDelitos!F154+SUM(DatosDelitos!F165:F170)</f>
        <v>2</v>
      </c>
      <c r="E65" s="170">
        <f>DatosDelitos!G154+SUM(DatosDelitos!G165:G170)</f>
        <v>1</v>
      </c>
    </row>
    <row r="66" spans="2:5" ht="12.75" customHeight="1">
      <c r="B66" s="553" t="s">
        <v>585</v>
      </c>
      <c r="C66" s="553"/>
      <c r="D66" s="167">
        <f>SUM(DatosDelitos!F171:F175)</f>
        <v>1</v>
      </c>
      <c r="E66" s="167">
        <f>SUM(DatosDelitos!G171:G175)</f>
        <v>1</v>
      </c>
    </row>
    <row r="67" spans="2:5" ht="12.75" customHeight="1">
      <c r="B67" s="553" t="s">
        <v>586</v>
      </c>
      <c r="C67" s="553"/>
      <c r="D67" s="167">
        <f>DatosDelitos!F176</f>
        <v>238</v>
      </c>
      <c r="E67" s="167">
        <f>DatosDelitos!G176</f>
        <v>137</v>
      </c>
    </row>
    <row r="68" spans="2:5" ht="12.75" customHeight="1">
      <c r="B68" s="553" t="s">
        <v>587</v>
      </c>
      <c r="C68" s="553"/>
      <c r="D68" s="167">
        <f>DatosDelitos!F184</f>
        <v>3</v>
      </c>
      <c r="E68" s="167">
        <f>DatosDelitos!G184</f>
        <v>2</v>
      </c>
    </row>
    <row r="69" spans="2:5" ht="12.75" customHeight="1">
      <c r="B69" s="553" t="s">
        <v>588</v>
      </c>
      <c r="C69" s="553"/>
      <c r="D69" s="167">
        <f>DatosDelitos!F199</f>
        <v>1</v>
      </c>
      <c r="E69" s="167">
        <f>DatosDelitos!G199</f>
        <v>1</v>
      </c>
    </row>
    <row r="70" spans="2:5" ht="12.75" customHeight="1">
      <c r="B70" s="553" t="s">
        <v>589</v>
      </c>
      <c r="C70" s="553"/>
      <c r="D70" s="167">
        <f>DatosDelitos!F219</f>
        <v>11</v>
      </c>
      <c r="E70" s="167">
        <f>DatosDelitos!G219</f>
        <v>8</v>
      </c>
    </row>
    <row r="71" spans="2:5" ht="12.75" customHeight="1">
      <c r="B71" s="553" t="s">
        <v>590</v>
      </c>
      <c r="C71" s="553"/>
      <c r="D71" s="167">
        <f>DatosDelitos!F240</f>
        <v>0</v>
      </c>
      <c r="E71" s="167">
        <f>DatosDelitos!G240</f>
        <v>0</v>
      </c>
    </row>
    <row r="72" spans="2:5" ht="12.75" customHeight="1">
      <c r="B72" s="553" t="s">
        <v>591</v>
      </c>
      <c r="C72" s="553"/>
      <c r="D72" s="167">
        <f>DatosDelitos!F267</f>
        <v>12</v>
      </c>
      <c r="E72" s="167">
        <f>DatosDelitos!G267</f>
        <v>4</v>
      </c>
    </row>
    <row r="73" spans="2:5" ht="38.25" customHeight="1">
      <c r="B73" s="553" t="s">
        <v>592</v>
      </c>
      <c r="C73" s="553"/>
      <c r="D73" s="167">
        <f>DatosDelitos!F297</f>
        <v>0</v>
      </c>
      <c r="E73" s="167">
        <f>DatosDelitos!G297</f>
        <v>0</v>
      </c>
    </row>
    <row r="74" spans="2:5" ht="12.75" customHeight="1">
      <c r="B74" s="553" t="s">
        <v>593</v>
      </c>
      <c r="C74" s="553"/>
      <c r="D74" s="167">
        <f>DatosDelitos!F301</f>
        <v>0</v>
      </c>
      <c r="E74" s="167">
        <f>DatosDelitos!G301</f>
        <v>0</v>
      </c>
    </row>
    <row r="75" spans="2:5" ht="12.75" customHeight="1">
      <c r="B75" s="553" t="s">
        <v>594</v>
      </c>
      <c r="C75" s="553"/>
      <c r="D75" s="167">
        <f>DatosDelitos!F308+DatosDelitos!F314+DatosDelitos!F316</f>
        <v>0</v>
      </c>
      <c r="E75" s="167">
        <f>DatosDelitos!G308+DatosDelitos!G314+DatosDelitos!G316</f>
        <v>0</v>
      </c>
    </row>
    <row r="76" spans="2:5" ht="12.75" customHeight="1">
      <c r="B76" s="553" t="s">
        <v>595</v>
      </c>
      <c r="C76" s="553"/>
      <c r="D76" s="167">
        <f>DatosDelitos!F319</f>
        <v>2</v>
      </c>
      <c r="E76" s="167">
        <f>DatosDelitos!G319</f>
        <v>0</v>
      </c>
    </row>
    <row r="77" spans="2:5" ht="12.75" customHeight="1">
      <c r="B77" s="552" t="s">
        <v>565</v>
      </c>
      <c r="C77" s="552"/>
      <c r="D77" s="167">
        <f>DatosDelitos!F321</f>
        <v>0</v>
      </c>
      <c r="E77" s="167">
        <f>DatosDelitos!G321</f>
        <v>0</v>
      </c>
    </row>
    <row r="78" spans="2:5" ht="12.75" customHeight="1">
      <c r="B78" s="552" t="s">
        <v>1059</v>
      </c>
      <c r="C78" s="552"/>
      <c r="D78" s="167">
        <f>DatosDelitos!F323</f>
        <v>0</v>
      </c>
      <c r="E78" s="167">
        <f>DatosDelitos!G323</f>
        <v>0</v>
      </c>
    </row>
    <row r="79" spans="2:5" ht="12.75" customHeight="1">
      <c r="B79" s="552" t="s">
        <v>90</v>
      </c>
      <c r="C79" s="552"/>
      <c r="D79" s="167">
        <f>SUM(D47:D78)</f>
        <v>297</v>
      </c>
      <c r="E79" s="167">
        <f>SUM(E47:E78)</f>
        <v>165</v>
      </c>
    </row>
    <row r="81" spans="2:13" ht="15.75">
      <c r="B81" s="171" t="s">
        <v>601</v>
      </c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3" ht="38.25">
      <c r="D83" s="158" t="s">
        <v>273</v>
      </c>
    </row>
    <row r="84" spans="2:4" ht="12.75" customHeight="1">
      <c r="B84" s="553" t="s">
        <v>570</v>
      </c>
      <c r="C84" s="553"/>
      <c r="D84" s="167">
        <f>DatosDelitos!N4+DatosDelitos!N12-DatosDelitos!N16</f>
        <v>0</v>
      </c>
    </row>
    <row r="85" spans="2:4" ht="12.75" customHeight="1">
      <c r="B85" s="553" t="s">
        <v>280</v>
      </c>
      <c r="C85" s="553"/>
      <c r="D85" s="167">
        <f>DatosDelitos!N9</f>
        <v>0</v>
      </c>
    </row>
    <row r="86" spans="2:4" ht="12.75" customHeight="1">
      <c r="B86" s="553" t="s">
        <v>290</v>
      </c>
      <c r="C86" s="553"/>
      <c r="D86" s="167">
        <f>DatosDelitos!N19</f>
        <v>0</v>
      </c>
    </row>
    <row r="87" spans="2:4" ht="12.75" customHeight="1">
      <c r="B87" s="553" t="s">
        <v>293</v>
      </c>
      <c r="C87" s="553"/>
      <c r="D87" s="167">
        <f>DatosDelitos!N22</f>
        <v>0</v>
      </c>
    </row>
    <row r="88" spans="2:4" ht="12.75" customHeight="1">
      <c r="B88" s="553" t="s">
        <v>602</v>
      </c>
      <c r="C88" s="553"/>
      <c r="D88" s="167">
        <f>SUM(DatosDelitos!N16,DatosDelitos!N43)</f>
        <v>0</v>
      </c>
    </row>
    <row r="89" spans="2:4" ht="12.75" customHeight="1">
      <c r="B89" s="553" t="s">
        <v>572</v>
      </c>
      <c r="C89" s="553"/>
      <c r="D89" s="167">
        <f>DatosDelitos!N29</f>
        <v>0</v>
      </c>
    </row>
    <row r="90" spans="2:4" ht="12.75" customHeight="1">
      <c r="B90" s="553" t="s">
        <v>573</v>
      </c>
      <c r="C90" s="553"/>
      <c r="D90" s="167">
        <f>DatosDelitos!N41-DatosDelitos!N43</f>
        <v>0</v>
      </c>
    </row>
    <row r="91" spans="2:4" ht="12.75" customHeight="1">
      <c r="B91" s="553" t="s">
        <v>574</v>
      </c>
      <c r="C91" s="553"/>
      <c r="D91" s="167">
        <f>DatosDelitos!N49</f>
        <v>1</v>
      </c>
    </row>
    <row r="92" spans="2:4" ht="12.75" customHeight="1">
      <c r="B92" s="553" t="s">
        <v>575</v>
      </c>
      <c r="C92" s="553"/>
      <c r="D92" s="167">
        <f>DatosDelitos!N71</f>
        <v>0</v>
      </c>
    </row>
    <row r="93" spans="2:4" ht="27" customHeight="1">
      <c r="B93" s="553" t="s">
        <v>599</v>
      </c>
      <c r="C93" s="553"/>
      <c r="D93" s="167">
        <f>DatosDelitos!N73</f>
        <v>1</v>
      </c>
    </row>
    <row r="94" spans="2:4" ht="12.75" customHeight="1">
      <c r="B94" s="553" t="s">
        <v>577</v>
      </c>
      <c r="C94" s="553"/>
      <c r="D94" s="167">
        <f>DatosDelitos!N80</f>
        <v>0</v>
      </c>
    </row>
    <row r="95" spans="2:4" ht="12.75" customHeight="1">
      <c r="B95" s="553" t="s">
        <v>578</v>
      </c>
      <c r="C95" s="553"/>
      <c r="D95" s="167">
        <f>DatosDelitos!N83</f>
        <v>0</v>
      </c>
    </row>
    <row r="96" spans="2:4" ht="12.75" customHeight="1">
      <c r="B96" s="553" t="s">
        <v>579</v>
      </c>
      <c r="C96" s="553"/>
      <c r="D96" s="167">
        <f>DatosDelitos!N95</f>
        <v>2</v>
      </c>
    </row>
    <row r="97" spans="2:4" ht="27" customHeight="1">
      <c r="B97" s="553" t="s">
        <v>600</v>
      </c>
      <c r="C97" s="553"/>
      <c r="D97" s="167">
        <f>DatosDelitos!N129</f>
        <v>3</v>
      </c>
    </row>
    <row r="98" spans="2:4" ht="12.75" customHeight="1">
      <c r="B98" s="553" t="s">
        <v>581</v>
      </c>
      <c r="C98" s="553"/>
      <c r="D98" s="167">
        <f>DatosDelitos!N135</f>
        <v>1</v>
      </c>
    </row>
    <row r="99" spans="2:4" ht="12.75" customHeight="1">
      <c r="B99" s="553" t="s">
        <v>582</v>
      </c>
      <c r="C99" s="553"/>
      <c r="D99" s="167">
        <f>DatosDelitos!N142</f>
        <v>0</v>
      </c>
    </row>
    <row r="100" spans="2:4" ht="12.75" customHeight="1">
      <c r="B100" s="553" t="s">
        <v>603</v>
      </c>
      <c r="C100" s="553"/>
      <c r="D100" s="167">
        <f>DatosDelitos!N146</f>
        <v>0</v>
      </c>
    </row>
    <row r="101" spans="2:4" ht="12.75" customHeight="1">
      <c r="B101" s="553" t="s">
        <v>604</v>
      </c>
      <c r="C101" s="553"/>
      <c r="D101" s="167">
        <f>SUM(DatosDelitos!N147,DatosDelitos!N148)</f>
        <v>0</v>
      </c>
    </row>
    <row r="102" spans="2:4" ht="12.75" customHeight="1">
      <c r="B102" s="553" t="s">
        <v>605</v>
      </c>
      <c r="C102" s="553"/>
      <c r="D102" s="167">
        <f>SUM(DatosDelitos!N149:N153)</f>
        <v>3</v>
      </c>
    </row>
    <row r="103" spans="2:4" ht="12.75" customHeight="1">
      <c r="B103" s="553" t="s">
        <v>584</v>
      </c>
      <c r="C103" s="553"/>
      <c r="D103" s="167">
        <f>SUM(SUM(DatosDelitos!N155:N158),SUM(DatosDelitos!N165:N170))</f>
        <v>1</v>
      </c>
    </row>
    <row r="104" spans="2:4" ht="12.75" customHeight="1">
      <c r="B104" s="553" t="s">
        <v>606</v>
      </c>
      <c r="C104" s="553"/>
      <c r="D104" s="167">
        <f>SUM(DatosDelitos!N159:N163)</f>
        <v>0</v>
      </c>
    </row>
    <row r="105" spans="2:4" ht="12.75" customHeight="1">
      <c r="B105" s="553" t="s">
        <v>585</v>
      </c>
      <c r="C105" s="553"/>
      <c r="D105" s="167">
        <f>SUM(DatosDelitos!N171:N175)</f>
        <v>0</v>
      </c>
    </row>
    <row r="106" spans="2:4" ht="12.75" customHeight="1">
      <c r="B106" s="553" t="s">
        <v>586</v>
      </c>
      <c r="C106" s="553"/>
      <c r="D106" s="167">
        <f>DatosDelitos!N176</f>
        <v>1</v>
      </c>
    </row>
    <row r="107" spans="2:4" ht="12.75" customHeight="1">
      <c r="B107" s="553" t="s">
        <v>587</v>
      </c>
      <c r="C107" s="553"/>
      <c r="D107" s="167">
        <f>DatosDelitos!N184</f>
        <v>1</v>
      </c>
    </row>
    <row r="108" spans="2:4" ht="12.75" customHeight="1">
      <c r="B108" s="553" t="s">
        <v>588</v>
      </c>
      <c r="C108" s="553"/>
      <c r="D108" s="167">
        <f>DatosDelitos!N199</f>
        <v>0</v>
      </c>
    </row>
    <row r="109" spans="2:4" ht="12.75" customHeight="1">
      <c r="B109" s="553" t="s">
        <v>589</v>
      </c>
      <c r="C109" s="553"/>
      <c r="D109" s="167">
        <f>DatosDelitos!N219</f>
        <v>0</v>
      </c>
    </row>
    <row r="110" spans="2:4" ht="12.75" customHeight="1">
      <c r="B110" s="553" t="s">
        <v>590</v>
      </c>
      <c r="C110" s="553"/>
      <c r="D110" s="167">
        <f>DatosDelitos!N240</f>
        <v>2</v>
      </c>
    </row>
    <row r="111" spans="2:4" ht="12.75" customHeight="1">
      <c r="B111" s="553" t="s">
        <v>591</v>
      </c>
      <c r="C111" s="553"/>
      <c r="D111" s="167">
        <f>DatosDelitos!N267</f>
        <v>0</v>
      </c>
    </row>
    <row r="112" spans="2:4" ht="38.25" customHeight="1">
      <c r="B112" s="553" t="s">
        <v>592</v>
      </c>
      <c r="C112" s="553"/>
      <c r="D112" s="167">
        <f>DatosDelitos!N297</f>
        <v>0</v>
      </c>
    </row>
    <row r="113" spans="2:4" ht="12.75" customHeight="1">
      <c r="B113" s="553" t="s">
        <v>593</v>
      </c>
      <c r="C113" s="553"/>
      <c r="D113" s="167">
        <f>DatosDelitos!N301</f>
        <v>0</v>
      </c>
    </row>
    <row r="114" spans="2:4" ht="12.75" customHeight="1">
      <c r="B114" s="553" t="s">
        <v>594</v>
      </c>
      <c r="C114" s="553"/>
      <c r="D114" s="167">
        <f>DatosDelitos!N308+DatosDelitos!N316</f>
        <v>0</v>
      </c>
    </row>
    <row r="115" spans="2:4" ht="12.75" customHeight="1">
      <c r="B115" s="553" t="s">
        <v>560</v>
      </c>
      <c r="C115" s="553"/>
      <c r="D115" s="167">
        <f>DatosDelitos!N314</f>
        <v>0</v>
      </c>
    </row>
    <row r="116" spans="2:4" ht="12.75" customHeight="1">
      <c r="B116" s="553" t="s">
        <v>595</v>
      </c>
      <c r="C116" s="553"/>
      <c r="D116" s="167">
        <f>DatosDelitos!N319</f>
        <v>1</v>
      </c>
    </row>
    <row r="117" spans="2:4" ht="12.75" customHeight="1">
      <c r="B117" s="552" t="s">
        <v>565</v>
      </c>
      <c r="C117" s="552"/>
      <c r="D117" s="167">
        <f>DatosDelitos!N321</f>
        <v>0</v>
      </c>
    </row>
    <row r="118" spans="2:4" ht="12.75" customHeight="1">
      <c r="B118" s="552" t="s">
        <v>1059</v>
      </c>
      <c r="C118" s="552"/>
      <c r="D118" s="167">
        <f>DatosDelitos!N323</f>
        <v>0</v>
      </c>
    </row>
    <row r="119" spans="2:4" ht="12.75">
      <c r="B119" s="553" t="s">
        <v>90</v>
      </c>
      <c r="C119" s="553"/>
      <c r="D119" s="167">
        <f>SUM(D84:D118)</f>
        <v>17</v>
      </c>
    </row>
  </sheetData>
  <sheetProtection/>
  <mergeCells count="101">
    <mergeCell ref="B115:C115"/>
    <mergeCell ref="B116:C116"/>
    <mergeCell ref="B107:C107"/>
    <mergeCell ref="B108:C108"/>
    <mergeCell ref="B109:C109"/>
    <mergeCell ref="B110:C110"/>
    <mergeCell ref="B113:C113"/>
    <mergeCell ref="B114:C114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9:C99"/>
    <mergeCell ref="B100:C100"/>
    <mergeCell ref="B97:C97"/>
    <mergeCell ref="B98:C98"/>
    <mergeCell ref="B93:C93"/>
    <mergeCell ref="B94:C94"/>
    <mergeCell ref="B91:C91"/>
    <mergeCell ref="B92:C92"/>
    <mergeCell ref="B87:C87"/>
    <mergeCell ref="B88:C88"/>
    <mergeCell ref="B89:C89"/>
    <mergeCell ref="B90:C90"/>
    <mergeCell ref="B85:C85"/>
    <mergeCell ref="B86:C86"/>
    <mergeCell ref="B72:C72"/>
    <mergeCell ref="B73:C73"/>
    <mergeCell ref="B74:C74"/>
    <mergeCell ref="B75:C75"/>
    <mergeCell ref="B76:C76"/>
    <mergeCell ref="B84:C84"/>
    <mergeCell ref="B78:C78"/>
    <mergeCell ref="B77:C77"/>
    <mergeCell ref="B70:C70"/>
    <mergeCell ref="B71:C71"/>
    <mergeCell ref="B66:C66"/>
    <mergeCell ref="B67:C67"/>
    <mergeCell ref="B68:C68"/>
    <mergeCell ref="B69:C69"/>
    <mergeCell ref="B64:C64"/>
    <mergeCell ref="B65:C65"/>
    <mergeCell ref="B48:C48"/>
    <mergeCell ref="B49:C49"/>
    <mergeCell ref="B50:C50"/>
    <mergeCell ref="B51:C51"/>
    <mergeCell ref="B56:C56"/>
    <mergeCell ref="B57:C57"/>
    <mergeCell ref="B58:C58"/>
    <mergeCell ref="B59:C59"/>
    <mergeCell ref="B62:C62"/>
    <mergeCell ref="B63:C63"/>
    <mergeCell ref="B60:C60"/>
    <mergeCell ref="B61:C61"/>
    <mergeCell ref="B37:C37"/>
    <mergeCell ref="B38:C38"/>
    <mergeCell ref="B52:C52"/>
    <mergeCell ref="B53:C53"/>
    <mergeCell ref="B54:C54"/>
    <mergeCell ref="B55:C55"/>
    <mergeCell ref="B39:C39"/>
    <mergeCell ref="B47:C47"/>
    <mergeCell ref="B35:C35"/>
    <mergeCell ref="B36:C36"/>
    <mergeCell ref="B33:C33"/>
    <mergeCell ref="B34:C34"/>
    <mergeCell ref="B41:C41"/>
    <mergeCell ref="B40:C40"/>
    <mergeCell ref="B42:C42"/>
    <mergeCell ref="B21:C21"/>
    <mergeCell ref="B22:C22"/>
    <mergeCell ref="B25:C25"/>
    <mergeCell ref="B26:C26"/>
    <mergeCell ref="B23:C23"/>
    <mergeCell ref="B24:C24"/>
    <mergeCell ref="B11:C11"/>
    <mergeCell ref="B12:C12"/>
    <mergeCell ref="B13:C13"/>
    <mergeCell ref="B14:C14"/>
    <mergeCell ref="B19:C19"/>
    <mergeCell ref="B20:C20"/>
    <mergeCell ref="B17:C17"/>
    <mergeCell ref="B18:C18"/>
    <mergeCell ref="B15:C15"/>
    <mergeCell ref="B16:C16"/>
    <mergeCell ref="B79:C79"/>
    <mergeCell ref="B119:C119"/>
    <mergeCell ref="B118:C118"/>
    <mergeCell ref="B117:C117"/>
    <mergeCell ref="B27:C27"/>
    <mergeCell ref="B28:C28"/>
    <mergeCell ref="B31:C31"/>
    <mergeCell ref="B32:C32"/>
    <mergeCell ref="B29:C29"/>
    <mergeCell ref="B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80"/>
  <sheetViews>
    <sheetView showGridLines="0" showRowColHeaders="0" zoomScalePageLayoutView="0" workbookViewId="0" topLeftCell="A1">
      <selection activeCell="F1" sqref="F1:F178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73"/>
      <c r="C2" s="173"/>
      <c r="D2" s="173"/>
      <c r="E2" s="54"/>
    </row>
    <row r="3" spans="2:6" s="174" customFormat="1" ht="15" customHeight="1">
      <c r="B3" s="556" t="s">
        <v>607</v>
      </c>
      <c r="C3" s="556"/>
      <c r="D3" s="175"/>
      <c r="E3" s="176"/>
      <c r="F3" s="177"/>
    </row>
    <row r="4" spans="2:6" s="174" customFormat="1" ht="13.5" customHeight="1">
      <c r="B4" s="557" t="s">
        <v>608</v>
      </c>
      <c r="C4" s="178" t="s">
        <v>609</v>
      </c>
      <c r="D4" s="179">
        <v>0</v>
      </c>
      <c r="E4" s="180"/>
      <c r="F4" s="181"/>
    </row>
    <row r="5" spans="2:6" s="174" customFormat="1" ht="13.5" customHeight="1">
      <c r="B5" s="557"/>
      <c r="C5" s="111" t="s">
        <v>283</v>
      </c>
      <c r="D5" s="182">
        <v>32</v>
      </c>
      <c r="E5" s="180"/>
      <c r="F5" s="181"/>
    </row>
    <row r="6" spans="2:6" s="174" customFormat="1" ht="13.5" customHeight="1">
      <c r="B6" s="557"/>
      <c r="C6" s="111" t="s">
        <v>610</v>
      </c>
      <c r="D6" s="182">
        <v>0</v>
      </c>
      <c r="E6" s="180"/>
      <c r="F6" s="181"/>
    </row>
    <row r="7" spans="2:6" s="174" customFormat="1" ht="13.5" customHeight="1">
      <c r="B7" s="557"/>
      <c r="C7" s="111" t="s">
        <v>611</v>
      </c>
      <c r="D7" s="182">
        <v>2</v>
      </c>
      <c r="E7" s="180"/>
      <c r="F7" s="181"/>
    </row>
    <row r="8" spans="2:6" s="174" customFormat="1" ht="13.5" customHeight="1">
      <c r="B8" s="557"/>
      <c r="C8" s="111" t="s">
        <v>612</v>
      </c>
      <c r="D8" s="182">
        <v>11</v>
      </c>
      <c r="E8" s="180"/>
      <c r="F8" s="181"/>
    </row>
    <row r="9" spans="2:6" s="174" customFormat="1" ht="13.5" customHeight="1">
      <c r="B9" s="557"/>
      <c r="C9" s="111" t="s">
        <v>613</v>
      </c>
      <c r="D9" s="182">
        <v>2</v>
      </c>
      <c r="E9" s="180"/>
      <c r="F9" s="181"/>
    </row>
    <row r="10" spans="2:6" s="174" customFormat="1" ht="13.5" customHeight="1">
      <c r="B10" s="557"/>
      <c r="C10" s="111" t="s">
        <v>614</v>
      </c>
      <c r="D10" s="182">
        <v>17</v>
      </c>
      <c r="E10" s="180"/>
      <c r="F10" s="181"/>
    </row>
    <row r="11" spans="2:6" s="174" customFormat="1" ht="13.5" customHeight="1">
      <c r="B11" s="557"/>
      <c r="C11" s="111" t="s">
        <v>351</v>
      </c>
      <c r="D11" s="182">
        <v>14</v>
      </c>
      <c r="E11" s="180"/>
      <c r="F11" s="181"/>
    </row>
    <row r="12" spans="2:6" s="174" customFormat="1" ht="13.5" customHeight="1">
      <c r="B12" s="557"/>
      <c r="C12" s="111" t="s">
        <v>397</v>
      </c>
      <c r="D12" s="182">
        <v>0</v>
      </c>
      <c r="E12" s="180"/>
      <c r="F12" s="181"/>
    </row>
    <row r="13" spans="2:6" s="174" customFormat="1" ht="13.5" customHeight="1">
      <c r="B13" s="557"/>
      <c r="C13" s="111" t="s">
        <v>615</v>
      </c>
      <c r="D13" s="182">
        <v>0</v>
      </c>
      <c r="E13" s="180"/>
      <c r="F13" s="181"/>
    </row>
    <row r="14" spans="2:6" s="174" customFormat="1" ht="13.5" customHeight="1">
      <c r="B14" s="557"/>
      <c r="C14" s="111" t="s">
        <v>411</v>
      </c>
      <c r="D14" s="182">
        <v>1</v>
      </c>
      <c r="E14" s="180"/>
      <c r="F14" s="181"/>
    </row>
    <row r="15" spans="2:6" s="174" customFormat="1" ht="13.5" customHeight="1">
      <c r="B15" s="557"/>
      <c r="C15" s="111" t="s">
        <v>616</v>
      </c>
      <c r="D15" s="182">
        <v>3</v>
      </c>
      <c r="E15" s="180"/>
      <c r="F15" s="181"/>
    </row>
    <row r="16" spans="2:6" s="174" customFormat="1" ht="13.5" customHeight="1">
      <c r="B16" s="557"/>
      <c r="C16" s="111" t="s">
        <v>617</v>
      </c>
      <c r="D16" s="182">
        <v>13</v>
      </c>
      <c r="E16" s="180"/>
      <c r="F16" s="181"/>
    </row>
    <row r="17" spans="2:6" s="174" customFormat="1" ht="13.5" customHeight="1">
      <c r="B17" s="557"/>
      <c r="C17" s="111" t="s">
        <v>618</v>
      </c>
      <c r="D17" s="182">
        <v>0</v>
      </c>
      <c r="E17" s="180"/>
      <c r="F17" s="181"/>
    </row>
    <row r="18" spans="2:6" s="174" customFormat="1" ht="13.5" customHeight="1" thickBot="1" thickTop="1">
      <c r="B18" s="557"/>
      <c r="C18" s="112" t="s">
        <v>161</v>
      </c>
      <c r="D18" s="183">
        <v>48</v>
      </c>
      <c r="E18" s="180"/>
      <c r="F18" s="181"/>
    </row>
    <row r="19" spans="2:6" s="174" customFormat="1" ht="13.5" customHeight="1" thickBot="1" thickTop="1">
      <c r="B19" s="489" t="s">
        <v>1092</v>
      </c>
      <c r="C19" s="184" t="s">
        <v>579</v>
      </c>
      <c r="D19" s="185">
        <v>8</v>
      </c>
      <c r="E19" s="180"/>
      <c r="F19" s="181"/>
    </row>
    <row r="20" spans="2:6" s="174" customFormat="1" ht="13.5" customHeight="1" thickBot="1" thickTop="1">
      <c r="B20" s="489"/>
      <c r="C20" s="111" t="s">
        <v>620</v>
      </c>
      <c r="D20" s="187">
        <v>7</v>
      </c>
      <c r="E20" s="180"/>
      <c r="F20" s="181"/>
    </row>
    <row r="21" spans="2:6" s="174" customFormat="1" ht="13.5" customHeight="1" thickBot="1" thickTop="1">
      <c r="B21" s="489"/>
      <c r="C21" s="112" t="s">
        <v>161</v>
      </c>
      <c r="D21" s="188">
        <v>1</v>
      </c>
      <c r="E21" s="180"/>
      <c r="F21" s="181"/>
    </row>
    <row r="22" spans="2:6" s="174" customFormat="1" ht="12.75" customHeight="1" thickBot="1" thickTop="1">
      <c r="B22" s="489" t="s">
        <v>619</v>
      </c>
      <c r="C22" s="184" t="s">
        <v>579</v>
      </c>
      <c r="D22" s="185">
        <v>22</v>
      </c>
      <c r="E22" s="186"/>
      <c r="F22" s="181"/>
    </row>
    <row r="23" spans="2:6" s="174" customFormat="1" ht="12.75">
      <c r="B23" s="489"/>
      <c r="C23" s="111" t="s">
        <v>620</v>
      </c>
      <c r="D23" s="187">
        <v>26</v>
      </c>
      <c r="E23" s="186"/>
      <c r="F23" s="181"/>
    </row>
    <row r="24" spans="2:6" s="174" customFormat="1" ht="12.75">
      <c r="B24" s="489"/>
      <c r="C24" s="112" t="s">
        <v>621</v>
      </c>
      <c r="D24" s="188">
        <v>2</v>
      </c>
      <c r="E24" s="186"/>
      <c r="F24" s="181"/>
    </row>
    <row r="25" s="174" customFormat="1" ht="12.75"/>
    <row r="26" s="174" customFormat="1" ht="12.75"/>
    <row r="27" spans="2:6" s="174" customFormat="1" ht="12.75" customHeight="1" thickBot="1" thickTop="1">
      <c r="B27" s="556" t="s">
        <v>622</v>
      </c>
      <c r="C27" s="556"/>
      <c r="D27" s="189"/>
      <c r="E27" s="190"/>
      <c r="F27" s="177"/>
    </row>
    <row r="28" spans="2:6" s="174" customFormat="1" ht="12.75" customHeight="1" thickBot="1" thickTop="1">
      <c r="B28" s="558">
        <v>65</v>
      </c>
      <c r="C28" s="559"/>
      <c r="D28" s="560"/>
      <c r="E28" s="190"/>
      <c r="F28" s="181"/>
    </row>
    <row r="29" spans="1:6" s="174" customFormat="1" ht="12.75" customHeight="1" thickBot="1" thickTop="1">
      <c r="A29" s="191"/>
      <c r="B29" s="561" t="s">
        <v>623</v>
      </c>
      <c r="C29" s="192" t="s">
        <v>624</v>
      </c>
      <c r="D29" s="193">
        <v>0</v>
      </c>
      <c r="E29" s="186"/>
      <c r="F29" s="181"/>
    </row>
    <row r="30" spans="1:6" s="174" customFormat="1" ht="12.75">
      <c r="A30" s="191"/>
      <c r="B30" s="561"/>
      <c r="C30" s="194" t="s">
        <v>625</v>
      </c>
      <c r="D30" s="195">
        <v>3</v>
      </c>
      <c r="E30" s="186"/>
      <c r="F30" s="181"/>
    </row>
    <row r="31" spans="1:6" s="174" customFormat="1" ht="12.75">
      <c r="A31" s="191"/>
      <c r="B31" s="561"/>
      <c r="C31" s="194" t="s">
        <v>626</v>
      </c>
      <c r="D31" s="195">
        <v>0</v>
      </c>
      <c r="F31" s="181"/>
    </row>
    <row r="32" spans="1:6" s="174" customFormat="1" ht="12.75">
      <c r="A32" s="191"/>
      <c r="B32" s="561"/>
      <c r="C32" s="194" t="s">
        <v>627</v>
      </c>
      <c r="D32" s="195">
        <v>1</v>
      </c>
      <c r="E32" s="186"/>
      <c r="F32" s="181"/>
    </row>
    <row r="33" spans="1:6" s="174" customFormat="1" ht="12.75" customHeight="1">
      <c r="A33" s="191"/>
      <c r="B33" s="554" t="s">
        <v>628</v>
      </c>
      <c r="C33" s="554"/>
      <c r="D33" s="195">
        <v>4</v>
      </c>
      <c r="E33" s="186"/>
      <c r="F33" s="181"/>
    </row>
    <row r="34" spans="1:6" s="174" customFormat="1" ht="12.75" customHeight="1">
      <c r="A34" s="191"/>
      <c r="B34" s="555" t="s">
        <v>629</v>
      </c>
      <c r="C34" s="555"/>
      <c r="D34" s="195">
        <v>16</v>
      </c>
      <c r="F34" s="181"/>
    </row>
    <row r="35" spans="1:6" s="174" customFormat="1" ht="12.75" customHeight="1">
      <c r="A35" s="191"/>
      <c r="B35" s="555" t="s">
        <v>630</v>
      </c>
      <c r="C35" s="555"/>
      <c r="D35" s="195">
        <v>25</v>
      </c>
      <c r="E35" s="186"/>
      <c r="F35" s="181"/>
    </row>
    <row r="36" spans="1:6" s="174" customFormat="1" ht="12.75" customHeight="1">
      <c r="A36" s="191"/>
      <c r="B36" s="555" t="s">
        <v>631</v>
      </c>
      <c r="C36" s="555"/>
      <c r="D36" s="195">
        <v>4</v>
      </c>
      <c r="E36" s="186"/>
      <c r="F36" s="181"/>
    </row>
    <row r="37" spans="1:6" s="174" customFormat="1" ht="12.75" customHeight="1">
      <c r="A37" s="191"/>
      <c r="B37" s="555" t="s">
        <v>632</v>
      </c>
      <c r="C37" s="555"/>
      <c r="D37" s="195">
        <v>7</v>
      </c>
      <c r="F37" s="181"/>
    </row>
    <row r="38" spans="1:6" s="174" customFormat="1" ht="12.75" customHeight="1">
      <c r="A38" s="191"/>
      <c r="B38" s="555" t="s">
        <v>633</v>
      </c>
      <c r="C38" s="555"/>
      <c r="D38" s="195">
        <v>9</v>
      </c>
      <c r="F38" s="181"/>
    </row>
    <row r="39" spans="1:6" s="174" customFormat="1" ht="12.75" customHeight="1">
      <c r="A39" s="191"/>
      <c r="B39" s="563" t="s">
        <v>634</v>
      </c>
      <c r="C39" s="563"/>
      <c r="D39" s="195">
        <v>11</v>
      </c>
      <c r="E39" s="186"/>
      <c r="F39" s="181"/>
    </row>
    <row r="40" spans="1:6" s="174" customFormat="1" ht="12.75" customHeight="1">
      <c r="A40" s="191"/>
      <c r="B40" s="564" t="s">
        <v>635</v>
      </c>
      <c r="C40" s="184" t="s">
        <v>636</v>
      </c>
      <c r="D40" s="193">
        <v>6</v>
      </c>
      <c r="E40" s="186"/>
      <c r="F40" s="181"/>
    </row>
    <row r="41" spans="1:6" s="174" customFormat="1" ht="12.75">
      <c r="A41" s="191"/>
      <c r="B41" s="564"/>
      <c r="C41" s="196" t="s">
        <v>637</v>
      </c>
      <c r="D41" s="195">
        <v>0</v>
      </c>
      <c r="F41" s="181"/>
    </row>
    <row r="42" spans="1:6" s="174" customFormat="1" ht="12.75">
      <c r="A42" s="191"/>
      <c r="B42" s="564"/>
      <c r="C42" s="196" t="s">
        <v>638</v>
      </c>
      <c r="D42" s="195">
        <v>3</v>
      </c>
      <c r="E42" s="186"/>
      <c r="F42" s="181"/>
    </row>
    <row r="43" spans="1:6" s="174" customFormat="1" ht="12.75">
      <c r="A43" s="191"/>
      <c r="B43" s="564"/>
      <c r="C43" s="196" t="s">
        <v>639</v>
      </c>
      <c r="D43" s="195">
        <v>0</v>
      </c>
      <c r="E43" s="186"/>
      <c r="F43" s="181"/>
    </row>
    <row r="44" spans="1:6" s="174" customFormat="1" ht="12.75">
      <c r="A44" s="191"/>
      <c r="B44" s="564"/>
      <c r="C44" s="197" t="s">
        <v>640</v>
      </c>
      <c r="D44" s="183">
        <v>0</v>
      </c>
      <c r="F44" s="181"/>
    </row>
    <row r="45" s="174" customFormat="1" ht="12.75">
      <c r="E45" s="186"/>
    </row>
    <row r="46" spans="4:5" s="174" customFormat="1" ht="12.75">
      <c r="D46" s="198"/>
      <c r="E46" s="186"/>
    </row>
    <row r="47" spans="2:6" s="174" customFormat="1" ht="12.75" customHeight="1">
      <c r="B47" s="562" t="s">
        <v>641</v>
      </c>
      <c r="C47" s="562"/>
      <c r="D47" s="199"/>
      <c r="E47" s="200"/>
      <c r="F47" s="177"/>
    </row>
    <row r="48" spans="1:6" s="174" customFormat="1" ht="12.75" customHeight="1">
      <c r="A48" s="191"/>
      <c r="B48" s="558" t="s">
        <v>130</v>
      </c>
      <c r="C48" s="558"/>
      <c r="D48" s="201">
        <v>11</v>
      </c>
      <c r="E48" s="186"/>
      <c r="F48" s="181"/>
    </row>
    <row r="49" spans="1:6" s="174" customFormat="1" ht="12.75" customHeight="1">
      <c r="A49" s="191"/>
      <c r="B49" s="564" t="s">
        <v>129</v>
      </c>
      <c r="C49" s="202" t="s">
        <v>642</v>
      </c>
      <c r="D49" s="193">
        <v>5</v>
      </c>
      <c r="E49" s="186"/>
      <c r="F49" s="181"/>
    </row>
    <row r="50" spans="1:6" s="174" customFormat="1" ht="12.75">
      <c r="A50" s="191"/>
      <c r="B50" s="564"/>
      <c r="C50" s="197" t="s">
        <v>643</v>
      </c>
      <c r="D50" s="195">
        <v>38</v>
      </c>
      <c r="F50" s="181"/>
    </row>
    <row r="51" spans="1:6" s="174" customFormat="1" ht="12.75" customHeight="1">
      <c r="A51" s="191"/>
      <c r="B51" s="564" t="s">
        <v>131</v>
      </c>
      <c r="C51" s="203" t="s">
        <v>644</v>
      </c>
      <c r="D51" s="204">
        <v>0</v>
      </c>
      <c r="E51" s="186"/>
      <c r="F51" s="181"/>
    </row>
    <row r="52" spans="1:6" s="174" customFormat="1" ht="12.75">
      <c r="A52" s="191"/>
      <c r="B52" s="564"/>
      <c r="C52" s="112" t="s">
        <v>645</v>
      </c>
      <c r="D52" s="205">
        <v>0</v>
      </c>
      <c r="E52" s="186"/>
      <c r="F52" s="181"/>
    </row>
    <row r="53" spans="3:5" s="174" customFormat="1" ht="12.75">
      <c r="C53" s="206"/>
      <c r="E53" s="186"/>
    </row>
    <row r="54" spans="2:5" s="174" customFormat="1" ht="12.75">
      <c r="B54" s="174" t="s">
        <v>646</v>
      </c>
      <c r="E54" s="186"/>
    </row>
    <row r="55" spans="2:6" s="174" customFormat="1" ht="12.75" customHeight="1">
      <c r="B55" s="556" t="s">
        <v>647</v>
      </c>
      <c r="C55" s="556"/>
      <c r="D55" s="189"/>
      <c r="E55" s="200"/>
      <c r="F55" s="177"/>
    </row>
    <row r="56" spans="2:6" s="174" customFormat="1" ht="12.75" customHeight="1">
      <c r="B56" s="489" t="s">
        <v>648</v>
      </c>
      <c r="C56" s="202" t="s">
        <v>65</v>
      </c>
      <c r="D56" s="207">
        <v>301</v>
      </c>
      <c r="E56" s="186"/>
      <c r="F56" s="181"/>
    </row>
    <row r="57" spans="1:6" s="174" customFormat="1" ht="12.75">
      <c r="A57" s="206"/>
      <c r="B57" s="489"/>
      <c r="C57" s="196" t="s">
        <v>649</v>
      </c>
      <c r="D57" s="182">
        <v>33</v>
      </c>
      <c r="E57" s="186"/>
      <c r="F57" s="181"/>
    </row>
    <row r="58" spans="1:6" s="174" customFormat="1" ht="12.75">
      <c r="A58" s="206"/>
      <c r="B58" s="489"/>
      <c r="C58" s="196" t="s">
        <v>650</v>
      </c>
      <c r="D58" s="182">
        <v>22</v>
      </c>
      <c r="F58" s="181"/>
    </row>
    <row r="59" spans="1:6" s="174" customFormat="1" ht="12.75">
      <c r="A59" s="206"/>
      <c r="B59" s="489"/>
      <c r="C59" s="196" t="s">
        <v>651</v>
      </c>
      <c r="D59" s="182">
        <v>167</v>
      </c>
      <c r="F59" s="181"/>
    </row>
    <row r="60" spans="1:6" s="174" customFormat="1" ht="12.75">
      <c r="A60" s="206"/>
      <c r="B60" s="489"/>
      <c r="C60" s="197" t="s">
        <v>652</v>
      </c>
      <c r="D60" s="183">
        <v>19</v>
      </c>
      <c r="E60" s="186"/>
      <c r="F60" s="181"/>
    </row>
    <row r="61" spans="1:6" s="174" customFormat="1" ht="12.75" customHeight="1">
      <c r="A61" s="191"/>
      <c r="B61" s="489" t="s">
        <v>653</v>
      </c>
      <c r="C61" s="178" t="s">
        <v>654</v>
      </c>
      <c r="D61" s="208">
        <v>65</v>
      </c>
      <c r="E61" s="186"/>
      <c r="F61" s="181"/>
    </row>
    <row r="62" spans="1:6" s="174" customFormat="1" ht="12.75">
      <c r="A62" s="191"/>
      <c r="B62" s="489"/>
      <c r="C62" s="111" t="s">
        <v>655</v>
      </c>
      <c r="D62" s="209">
        <v>3</v>
      </c>
      <c r="F62" s="181"/>
    </row>
    <row r="63" spans="1:6" s="174" customFormat="1" ht="12.75">
      <c r="A63" s="191"/>
      <c r="B63" s="489"/>
      <c r="C63" s="111" t="s">
        <v>656</v>
      </c>
      <c r="D63" s="209">
        <v>13</v>
      </c>
      <c r="E63" s="186"/>
      <c r="F63" s="181"/>
    </row>
    <row r="64" spans="1:6" s="174" customFormat="1" ht="12.75">
      <c r="A64" s="191"/>
      <c r="B64" s="489"/>
      <c r="C64" s="111" t="s">
        <v>657</v>
      </c>
      <c r="D64" s="209">
        <v>45</v>
      </c>
      <c r="E64" s="186"/>
      <c r="F64" s="181"/>
    </row>
    <row r="65" spans="1:6" s="174" customFormat="1" ht="12.75">
      <c r="A65" s="191"/>
      <c r="B65" s="489"/>
      <c r="C65" s="112" t="s">
        <v>652</v>
      </c>
      <c r="D65" s="210">
        <v>12</v>
      </c>
      <c r="E65" s="186"/>
      <c r="F65" s="181"/>
    </row>
    <row r="66" s="174" customFormat="1" ht="12.75">
      <c r="E66" s="186"/>
    </row>
    <row r="67" s="174" customFormat="1" ht="12.75">
      <c r="E67" s="186"/>
    </row>
    <row r="68" spans="2:6" s="174" customFormat="1" ht="12.75" customHeight="1">
      <c r="B68" s="562" t="s">
        <v>658</v>
      </c>
      <c r="C68" s="562"/>
      <c r="D68" s="211"/>
      <c r="E68" s="200"/>
      <c r="F68" s="177"/>
    </row>
    <row r="69" spans="1:6" s="174" customFormat="1" ht="27" customHeight="1">
      <c r="A69" s="191"/>
      <c r="B69" s="565" t="s">
        <v>659</v>
      </c>
      <c r="C69" s="565"/>
      <c r="D69" s="201">
        <v>139</v>
      </c>
      <c r="F69" s="181"/>
    </row>
    <row r="70" spans="1:6" s="174" customFormat="1" ht="12.75" customHeight="1">
      <c r="A70" s="191"/>
      <c r="B70" s="565" t="s">
        <v>660</v>
      </c>
      <c r="C70" s="565"/>
      <c r="D70" s="212">
        <v>11</v>
      </c>
      <c r="E70" s="186"/>
      <c r="F70" s="181"/>
    </row>
    <row r="71" spans="1:6" s="174" customFormat="1" ht="12.75" customHeight="1">
      <c r="A71" s="191"/>
      <c r="B71" s="565" t="s">
        <v>661</v>
      </c>
      <c r="C71" s="565"/>
      <c r="D71" s="201">
        <v>93</v>
      </c>
      <c r="E71" s="186"/>
      <c r="F71" s="181"/>
    </row>
    <row r="72" spans="1:6" ht="19.5" customHeight="1">
      <c r="A72" s="213"/>
      <c r="B72" s="566" t="s">
        <v>662</v>
      </c>
      <c r="C72" s="178" t="s">
        <v>663</v>
      </c>
      <c r="D72" s="214">
        <v>0</v>
      </c>
      <c r="F72" s="181"/>
    </row>
    <row r="73" spans="1:6" ht="19.5" customHeight="1">
      <c r="A73" s="213"/>
      <c r="B73" s="566"/>
      <c r="C73" s="112" t="s">
        <v>664</v>
      </c>
      <c r="D73" s="183">
        <v>13</v>
      </c>
      <c r="E73" s="215"/>
      <c r="F73" s="181"/>
    </row>
    <row r="74" spans="1:6" s="174" customFormat="1" ht="12.75" customHeight="1">
      <c r="A74" s="191"/>
      <c r="B74" s="565" t="s">
        <v>665</v>
      </c>
      <c r="C74" s="565"/>
      <c r="D74" s="201">
        <v>13</v>
      </c>
      <c r="E74" s="186"/>
      <c r="F74" s="181"/>
    </row>
    <row r="75" spans="1:6" s="174" customFormat="1" ht="12.75" customHeight="1">
      <c r="A75" s="191"/>
      <c r="B75" s="565" t="s">
        <v>666</v>
      </c>
      <c r="C75" s="565"/>
      <c r="D75" s="216">
        <v>6</v>
      </c>
      <c r="E75" s="186"/>
      <c r="F75" s="181"/>
    </row>
    <row r="76" spans="1:6" s="174" customFormat="1" ht="27" customHeight="1">
      <c r="A76" s="191"/>
      <c r="B76" s="565" t="s">
        <v>667</v>
      </c>
      <c r="C76" s="565"/>
      <c r="D76" s="212">
        <v>0</v>
      </c>
      <c r="E76" s="186"/>
      <c r="F76" s="181"/>
    </row>
    <row r="77" spans="1:6" s="174" customFormat="1" ht="12.75" customHeight="1">
      <c r="A77" s="191"/>
      <c r="B77" s="565" t="s">
        <v>668</v>
      </c>
      <c r="C77" s="565"/>
      <c r="D77" s="201">
        <v>1</v>
      </c>
      <c r="E77" s="186"/>
      <c r="F77" s="181"/>
    </row>
    <row r="78" spans="1:6" s="174" customFormat="1" ht="12.75" customHeight="1">
      <c r="A78" s="191"/>
      <c r="B78" s="565" t="s">
        <v>669</v>
      </c>
      <c r="C78" s="565"/>
      <c r="D78" s="201">
        <v>0</v>
      </c>
      <c r="E78" s="186"/>
      <c r="F78" s="181"/>
    </row>
    <row r="79" spans="1:6" s="174" customFormat="1" ht="12.75" customHeight="1">
      <c r="A79" s="191"/>
      <c r="B79" s="567" t="s">
        <v>194</v>
      </c>
      <c r="C79" s="567"/>
      <c r="D79" s="217">
        <v>0</v>
      </c>
      <c r="E79" s="186"/>
      <c r="F79" s="181"/>
    </row>
    <row r="80" spans="2:4" ht="15">
      <c r="B80" s="218"/>
      <c r="C80" s="219"/>
      <c r="D80"/>
    </row>
  </sheetData>
  <sheetProtection/>
  <mergeCells count="33">
    <mergeCell ref="B78:C78"/>
    <mergeCell ref="B79:C79"/>
    <mergeCell ref="B49:B50"/>
    <mergeCell ref="B51:B52"/>
    <mergeCell ref="B55:C55"/>
    <mergeCell ref="B56:B60"/>
    <mergeCell ref="B61:B65"/>
    <mergeCell ref="B68:C68"/>
    <mergeCell ref="B74:C74"/>
    <mergeCell ref="B75:C75"/>
    <mergeCell ref="B76:C76"/>
    <mergeCell ref="B77:C77"/>
    <mergeCell ref="B69:C69"/>
    <mergeCell ref="B70:C70"/>
    <mergeCell ref="B71:C71"/>
    <mergeCell ref="B72:B73"/>
    <mergeCell ref="B47:C47"/>
    <mergeCell ref="B48:C48"/>
    <mergeCell ref="B39:C39"/>
    <mergeCell ref="B40:B44"/>
    <mergeCell ref="B35:C35"/>
    <mergeCell ref="B36:C36"/>
    <mergeCell ref="B37:C37"/>
    <mergeCell ref="B38:C38"/>
    <mergeCell ref="B33:C33"/>
    <mergeCell ref="B34:C34"/>
    <mergeCell ref="B3:C3"/>
    <mergeCell ref="B4:B18"/>
    <mergeCell ref="B22:B24"/>
    <mergeCell ref="B27:C27"/>
    <mergeCell ref="B28:D28"/>
    <mergeCell ref="B29:B32"/>
    <mergeCell ref="B19:B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60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bottomLeft" state="split"/>
      <selection pane="topLeft" activeCell="D23" sqref="D23"/>
      <selection pane="bottomLeft" activeCell="C14" sqref="C14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68" t="s">
        <v>932</v>
      </c>
      <c r="C3" s="568"/>
    </row>
    <row r="4" spans="2:3" ht="12.75">
      <c r="B4" s="378" t="s">
        <v>933</v>
      </c>
      <c r="C4" s="379">
        <f>DatosMenores!D69</f>
        <v>139</v>
      </c>
    </row>
    <row r="5" spans="2:3" ht="12.75">
      <c r="B5" s="378" t="s">
        <v>934</v>
      </c>
      <c r="C5" s="380">
        <f>DatosMenores!D70</f>
        <v>11</v>
      </c>
    </row>
    <row r="6" spans="2:3" ht="12.75">
      <c r="B6" s="378" t="s">
        <v>935</v>
      </c>
      <c r="C6" s="380">
        <f>DatosMenores!D71</f>
        <v>93</v>
      </c>
    </row>
    <row r="7" spans="2:3" ht="25.5">
      <c r="B7" s="378" t="s">
        <v>936</v>
      </c>
      <c r="C7" s="380">
        <f>DatosMenores!D74</f>
        <v>13</v>
      </c>
    </row>
    <row r="8" spans="2:3" ht="25.5">
      <c r="B8" s="378" t="s">
        <v>937</v>
      </c>
      <c r="C8" s="380">
        <f>DatosMenores!D75</f>
        <v>6</v>
      </c>
    </row>
    <row r="9" spans="2:3" ht="25.5">
      <c r="B9" s="378" t="s">
        <v>938</v>
      </c>
      <c r="C9" s="380">
        <f>DatosMenores!D76</f>
        <v>0</v>
      </c>
    </row>
    <row r="10" spans="2:3" ht="25.5">
      <c r="B10" s="378" t="s">
        <v>241</v>
      </c>
      <c r="C10" s="380">
        <f>DatosMenores!D78</f>
        <v>0</v>
      </c>
    </row>
    <row r="11" spans="2:3" ht="12.75">
      <c r="B11" s="378" t="s">
        <v>939</v>
      </c>
      <c r="C11" s="380">
        <f>DatosMenores!D77</f>
        <v>1</v>
      </c>
    </row>
    <row r="12" spans="2:3" ht="12.75">
      <c r="B12" s="378" t="s">
        <v>940</v>
      </c>
      <c r="C12" s="380">
        <f>DatosMenores!D79</f>
        <v>0</v>
      </c>
    </row>
    <row r="13" spans="2:3" ht="25.5">
      <c r="B13" s="378" t="s">
        <v>941</v>
      </c>
      <c r="C13" s="380">
        <f>DatosMenores!D72</f>
        <v>0</v>
      </c>
    </row>
    <row r="14" spans="2:3" ht="25.5">
      <c r="B14" s="378" t="s">
        <v>942</v>
      </c>
      <c r="C14" s="380">
        <f>DatosMenores!D73</f>
        <v>13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77"/>
  <sheetViews>
    <sheetView showGridLines="0" showRowColHeaders="0" zoomScalePageLayoutView="0" workbookViewId="0" topLeftCell="A1">
      <selection activeCell="H1" sqref="H1:J79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5" width="13.8515625" style="1" customWidth="1"/>
    <col min="6" max="6" width="13.2812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41</v>
      </c>
    </row>
    <row r="4" spans="2:3" ht="13.5" thickBot="1">
      <c r="B4" s="173"/>
      <c r="C4" s="173"/>
    </row>
    <row r="5" spans="2:8" ht="12.75" customHeight="1" thickBot="1" thickTop="1">
      <c r="B5" s="569" t="s">
        <v>438</v>
      </c>
      <c r="C5" s="569"/>
      <c r="H5" s="220"/>
    </row>
    <row r="6" spans="2:9" ht="14.25" thickBot="1" thickTop="1">
      <c r="B6" s="572" t="s">
        <v>672</v>
      </c>
      <c r="C6" s="573"/>
      <c r="D6" s="221"/>
      <c r="I6" s="222"/>
    </row>
    <row r="7" spans="2:9" ht="12.75">
      <c r="B7" s="184" t="s">
        <v>673</v>
      </c>
      <c r="C7" s="223">
        <v>0</v>
      </c>
      <c r="I7" s="222"/>
    </row>
    <row r="8" spans="2:9" ht="12.75">
      <c r="B8" s="184" t="s">
        <v>3</v>
      </c>
      <c r="C8" s="225">
        <v>20</v>
      </c>
      <c r="I8" s="222"/>
    </row>
    <row r="9" spans="2:9" ht="12.75">
      <c r="B9" s="111" t="s">
        <v>674</v>
      </c>
      <c r="C9" s="225">
        <v>6</v>
      </c>
      <c r="I9" s="222"/>
    </row>
    <row r="10" spans="2:9" ht="12.75">
      <c r="B10" s="111" t="s">
        <v>675</v>
      </c>
      <c r="C10" s="225">
        <v>0</v>
      </c>
      <c r="I10" s="222"/>
    </row>
    <row r="11" spans="2:9" ht="12.75">
      <c r="B11" s="111" t="s">
        <v>725</v>
      </c>
      <c r="C11" s="225">
        <v>0</v>
      </c>
      <c r="I11" s="222"/>
    </row>
    <row r="12" spans="2:9" ht="12.75">
      <c r="B12" s="226" t="s">
        <v>430</v>
      </c>
      <c r="C12" s="225">
        <v>0</v>
      </c>
      <c r="I12" s="222"/>
    </row>
    <row r="13" spans="2:9" ht="12.75">
      <c r="B13" s="226" t="s">
        <v>431</v>
      </c>
      <c r="C13" s="225">
        <v>0</v>
      </c>
      <c r="I13" s="222"/>
    </row>
    <row r="14" spans="2:9" ht="12.75">
      <c r="B14" s="226" t="s">
        <v>432</v>
      </c>
      <c r="C14" s="225">
        <v>0</v>
      </c>
      <c r="I14" s="222"/>
    </row>
    <row r="15" spans="2:9" ht="13.5" thickBot="1">
      <c r="B15" s="112" t="s">
        <v>433</v>
      </c>
      <c r="C15" s="268">
        <v>0</v>
      </c>
      <c r="I15" s="222"/>
    </row>
    <row r="16" spans="2:9" ht="14.25" thickBot="1" thickTop="1">
      <c r="B16" s="572" t="s">
        <v>434</v>
      </c>
      <c r="C16" s="573"/>
      <c r="D16" s="221"/>
      <c r="I16" s="222"/>
    </row>
    <row r="17" spans="2:9" ht="13.5" thickTop="1">
      <c r="B17" s="226" t="s">
        <v>9</v>
      </c>
      <c r="C17" s="225">
        <v>30</v>
      </c>
      <c r="I17" s="222"/>
    </row>
    <row r="18" spans="2:9" ht="12.75">
      <c r="B18" s="226" t="s">
        <v>435</v>
      </c>
      <c r="C18" s="225">
        <v>3</v>
      </c>
      <c r="I18" s="222"/>
    </row>
    <row r="19" spans="2:9" ht="12.75">
      <c r="B19" s="226" t="s">
        <v>436</v>
      </c>
      <c r="C19" s="225">
        <v>8</v>
      </c>
      <c r="I19" s="222"/>
    </row>
    <row r="20" spans="2:9" ht="13.5" thickBot="1">
      <c r="B20" s="112" t="s">
        <v>437</v>
      </c>
      <c r="C20" s="268">
        <v>4</v>
      </c>
      <c r="I20" s="222"/>
    </row>
    <row r="21" ht="13.5" customHeight="1" thickTop="1">
      <c r="I21" s="222"/>
    </row>
    <row r="22" ht="13.5" thickBot="1"/>
    <row r="23" spans="2:8" ht="12.75" customHeight="1" thickBot="1" thickTop="1">
      <c r="B23" s="574" t="s">
        <v>677</v>
      </c>
      <c r="C23" s="575"/>
      <c r="D23" s="575"/>
      <c r="E23" s="575"/>
      <c r="F23" s="576"/>
      <c r="H23" s="220"/>
    </row>
    <row r="24" spans="1:8" ht="12.75" customHeight="1" thickBot="1" thickTop="1">
      <c r="A24" s="213"/>
      <c r="B24" s="577" t="s">
        <v>608</v>
      </c>
      <c r="C24" s="578"/>
      <c r="D24" s="578"/>
      <c r="E24" s="578"/>
      <c r="F24" s="579"/>
      <c r="G24" s="221"/>
      <c r="H24" s="222"/>
    </row>
    <row r="25" spans="1:8" ht="12.75" customHeight="1" thickBot="1" thickTop="1">
      <c r="A25" s="213"/>
      <c r="B25" s="571"/>
      <c r="C25" s="571"/>
      <c r="D25" s="571"/>
      <c r="E25" s="580" t="s">
        <v>32</v>
      </c>
      <c r="F25" s="580"/>
      <c r="H25" s="222"/>
    </row>
    <row r="26" spans="1:8" ht="39.75" thickBot="1" thickTop="1">
      <c r="A26" s="213"/>
      <c r="B26" s="228"/>
      <c r="C26" s="273" t="s">
        <v>678</v>
      </c>
      <c r="D26" s="273" t="s">
        <v>679</v>
      </c>
      <c r="E26" s="273" t="s">
        <v>680</v>
      </c>
      <c r="F26" s="274" t="s">
        <v>734</v>
      </c>
      <c r="H26" s="222"/>
    </row>
    <row r="27" spans="1:8" ht="13.5" thickTop="1">
      <c r="A27" s="213"/>
      <c r="B27" s="229" t="s">
        <v>683</v>
      </c>
      <c r="C27" s="230">
        <v>0</v>
      </c>
      <c r="D27" s="231">
        <v>0</v>
      </c>
      <c r="E27" s="232">
        <v>0</v>
      </c>
      <c r="F27" s="182">
        <v>0</v>
      </c>
      <c r="H27" s="222"/>
    </row>
    <row r="28" spans="1:8" ht="12.75">
      <c r="A28" s="213"/>
      <c r="B28" s="233" t="s">
        <v>684</v>
      </c>
      <c r="C28" s="232">
        <v>0</v>
      </c>
      <c r="D28" s="232">
        <v>0</v>
      </c>
      <c r="E28" s="232">
        <v>0</v>
      </c>
      <c r="F28" s="182">
        <v>0</v>
      </c>
      <c r="H28" s="222"/>
    </row>
    <row r="29" spans="1:8" ht="12.75">
      <c r="A29" s="213"/>
      <c r="B29" s="233" t="s">
        <v>685</v>
      </c>
      <c r="C29" s="232">
        <v>0</v>
      </c>
      <c r="D29" s="232">
        <v>0</v>
      </c>
      <c r="E29" s="232">
        <v>0</v>
      </c>
      <c r="F29" s="182">
        <v>0</v>
      </c>
      <c r="H29" s="222"/>
    </row>
    <row r="30" spans="1:8" ht="12.75">
      <c r="A30" s="213"/>
      <c r="B30" s="233" t="s">
        <v>686</v>
      </c>
      <c r="C30" s="232">
        <v>0</v>
      </c>
      <c r="D30" s="232">
        <v>0</v>
      </c>
      <c r="E30" s="232">
        <v>0</v>
      </c>
      <c r="F30" s="182">
        <v>0</v>
      </c>
      <c r="H30" s="222"/>
    </row>
    <row r="31" spans="1:8" ht="12.75">
      <c r="A31" s="213"/>
      <c r="B31" s="233" t="s">
        <v>598</v>
      </c>
      <c r="C31" s="232">
        <v>0</v>
      </c>
      <c r="D31" s="232">
        <v>2</v>
      </c>
      <c r="E31" s="232">
        <v>1</v>
      </c>
      <c r="F31" s="182">
        <v>0</v>
      </c>
      <c r="H31" s="222"/>
    </row>
    <row r="32" spans="1:8" ht="12.75">
      <c r="A32" s="213"/>
      <c r="B32" s="233" t="s">
        <v>439</v>
      </c>
      <c r="C32" s="232">
        <v>19</v>
      </c>
      <c r="D32" s="232">
        <v>22</v>
      </c>
      <c r="E32" s="232">
        <v>7</v>
      </c>
      <c r="F32" s="182">
        <v>3</v>
      </c>
      <c r="H32" s="222"/>
    </row>
    <row r="33" spans="1:8" ht="12.75" customHeight="1">
      <c r="A33" s="213"/>
      <c r="B33" s="233" t="s">
        <v>1093</v>
      </c>
      <c r="C33" s="232">
        <v>0</v>
      </c>
      <c r="D33" s="232">
        <v>2</v>
      </c>
      <c r="E33" s="232">
        <v>2</v>
      </c>
      <c r="F33" s="182">
        <v>0</v>
      </c>
      <c r="H33" s="222"/>
    </row>
    <row r="34" spans="1:8" ht="12.75" customHeight="1">
      <c r="A34" s="213"/>
      <c r="B34" s="233" t="s">
        <v>1094</v>
      </c>
      <c r="C34" s="232">
        <v>0</v>
      </c>
      <c r="D34" s="232">
        <v>0</v>
      </c>
      <c r="E34" s="232">
        <v>0</v>
      </c>
      <c r="F34" s="182">
        <v>0</v>
      </c>
      <c r="H34" s="222"/>
    </row>
    <row r="35" spans="1:8" ht="12.75">
      <c r="A35" s="213"/>
      <c r="B35" s="233" t="s">
        <v>688</v>
      </c>
      <c r="C35" s="232">
        <v>0</v>
      </c>
      <c r="D35" s="232">
        <v>0</v>
      </c>
      <c r="E35" s="232">
        <v>0</v>
      </c>
      <c r="F35" s="182">
        <v>0</v>
      </c>
      <c r="H35" s="222"/>
    </row>
    <row r="36" spans="1:8" ht="12.75">
      <c r="A36" s="213"/>
      <c r="B36" s="233" t="s">
        <v>441</v>
      </c>
      <c r="C36" s="232">
        <v>0</v>
      </c>
      <c r="D36" s="232">
        <v>3</v>
      </c>
      <c r="E36" s="232">
        <v>2</v>
      </c>
      <c r="F36" s="182">
        <v>1</v>
      </c>
      <c r="H36" s="222"/>
    </row>
    <row r="37" spans="1:8" ht="12.75">
      <c r="A37" s="213"/>
      <c r="B37" s="233" t="s">
        <v>442</v>
      </c>
      <c r="C37" s="232">
        <v>0</v>
      </c>
      <c r="D37" s="232">
        <v>0</v>
      </c>
      <c r="E37" s="232">
        <v>0</v>
      </c>
      <c r="F37" s="182">
        <v>0</v>
      </c>
      <c r="H37" s="222"/>
    </row>
    <row r="38" spans="1:8" ht="12.75">
      <c r="A38" s="213"/>
      <c r="B38" s="233" t="s">
        <v>689</v>
      </c>
      <c r="C38" s="232">
        <v>0</v>
      </c>
      <c r="D38" s="232">
        <v>0</v>
      </c>
      <c r="E38" s="232">
        <v>0</v>
      </c>
      <c r="F38" s="182">
        <v>0</v>
      </c>
      <c r="H38" s="222"/>
    </row>
    <row r="39" spans="1:8" ht="12.75">
      <c r="A39" s="213"/>
      <c r="B39" s="233" t="s">
        <v>312</v>
      </c>
      <c r="C39" s="232">
        <v>0</v>
      </c>
      <c r="D39" s="232">
        <v>0</v>
      </c>
      <c r="E39" s="232">
        <v>0</v>
      </c>
      <c r="F39" s="182">
        <v>0</v>
      </c>
      <c r="H39" s="222"/>
    </row>
    <row r="40" spans="1:8" ht="12.75">
      <c r="A40" s="213"/>
      <c r="B40" s="233" t="s">
        <v>690</v>
      </c>
      <c r="C40" s="232">
        <v>0</v>
      </c>
      <c r="D40" s="232">
        <v>0</v>
      </c>
      <c r="E40" s="232">
        <v>0</v>
      </c>
      <c r="F40" s="182">
        <v>0</v>
      </c>
      <c r="H40" s="222"/>
    </row>
    <row r="41" spans="1:8" ht="12.75">
      <c r="A41" s="213"/>
      <c r="B41" s="233" t="s">
        <v>691</v>
      </c>
      <c r="C41" s="232">
        <v>0</v>
      </c>
      <c r="D41" s="232">
        <v>0</v>
      </c>
      <c r="E41" s="232">
        <v>0</v>
      </c>
      <c r="F41" s="182">
        <v>0</v>
      </c>
      <c r="H41" s="222"/>
    </row>
    <row r="42" spans="1:8" ht="12.75">
      <c r="A42" s="213"/>
      <c r="B42" s="233" t="s">
        <v>692</v>
      </c>
      <c r="C42" s="232">
        <v>0</v>
      </c>
      <c r="D42" s="232">
        <v>0</v>
      </c>
      <c r="E42" s="232">
        <v>0</v>
      </c>
      <c r="F42" s="182">
        <v>0</v>
      </c>
      <c r="H42" s="222"/>
    </row>
    <row r="43" spans="1:8" ht="12.75">
      <c r="A43" s="213"/>
      <c r="B43" s="233" t="s">
        <v>440</v>
      </c>
      <c r="C43" s="232">
        <v>0</v>
      </c>
      <c r="D43" s="232">
        <v>1</v>
      </c>
      <c r="E43" s="232">
        <v>1</v>
      </c>
      <c r="F43" s="182">
        <v>0</v>
      </c>
      <c r="H43" s="222"/>
    </row>
    <row r="44" spans="1:8" ht="13.5" thickBot="1">
      <c r="A44" s="213"/>
      <c r="B44" s="234" t="s">
        <v>695</v>
      </c>
      <c r="C44" s="235">
        <v>0</v>
      </c>
      <c r="D44" s="236">
        <v>0</v>
      </c>
      <c r="E44" s="236">
        <v>0</v>
      </c>
      <c r="F44" s="183">
        <v>0</v>
      </c>
      <c r="H44" s="222"/>
    </row>
    <row r="45" spans="1:8" ht="17.25" customHeight="1" thickBot="1" thickTop="1">
      <c r="A45" s="213"/>
      <c r="B45" s="237" t="s">
        <v>739</v>
      </c>
      <c r="C45" s="238">
        <f>SUM(C27:C44)</f>
        <v>19</v>
      </c>
      <c r="D45" s="238">
        <f>SUM(D27:D44)</f>
        <v>30</v>
      </c>
      <c r="E45" s="238">
        <f>SUM(E27:E44)</f>
        <v>13</v>
      </c>
      <c r="F45" s="239">
        <f>SUM(F27:F44)</f>
        <v>4</v>
      </c>
      <c r="H45" s="222"/>
    </row>
    <row r="46" spans="1:8" ht="17.25" customHeight="1" thickBot="1" thickTop="1">
      <c r="A46" s="213"/>
      <c r="B46" s="446" t="s">
        <v>1092</v>
      </c>
      <c r="C46" s="447"/>
      <c r="D46" s="447"/>
      <c r="E46" s="447"/>
      <c r="F46" s="448"/>
      <c r="H46" s="222"/>
    </row>
    <row r="47" spans="1:8" ht="14.25" thickBot="1" thickTop="1">
      <c r="A47" s="213"/>
      <c r="B47" s="455" t="s">
        <v>1095</v>
      </c>
      <c r="C47" s="214">
        <v>0</v>
      </c>
      <c r="D47" s="244"/>
      <c r="E47" s="456">
        <v>0</v>
      </c>
      <c r="F47" s="456">
        <v>0</v>
      </c>
      <c r="H47" s="222"/>
    </row>
    <row r="48" spans="1:8" ht="14.25" thickBot="1" thickTop="1">
      <c r="A48" s="213"/>
      <c r="B48" s="233" t="s">
        <v>1096</v>
      </c>
      <c r="C48" s="214">
        <v>0</v>
      </c>
      <c r="D48" s="449"/>
      <c r="E48" s="456">
        <v>0</v>
      </c>
      <c r="F48" s="456">
        <v>0</v>
      </c>
      <c r="H48" s="222"/>
    </row>
    <row r="49" spans="1:8" ht="14.25" thickBot="1" thickTop="1">
      <c r="A49" s="213"/>
      <c r="B49" s="234" t="s">
        <v>161</v>
      </c>
      <c r="C49" s="214">
        <v>0</v>
      </c>
      <c r="D49" s="449"/>
      <c r="E49" s="456">
        <v>0</v>
      </c>
      <c r="F49" s="456">
        <v>0</v>
      </c>
      <c r="H49" s="222"/>
    </row>
    <row r="50" spans="1:8" ht="17.25" customHeight="1" thickBot="1" thickTop="1">
      <c r="A50" s="213"/>
      <c r="B50" s="237" t="s">
        <v>1097</v>
      </c>
      <c r="C50" s="238">
        <f>SUM(C47:C49)</f>
        <v>0</v>
      </c>
      <c r="D50" s="449"/>
      <c r="E50" s="457">
        <f>SUM(E47:E49)</f>
        <v>0</v>
      </c>
      <c r="F50" s="239">
        <f>SUM(F47:F49)</f>
        <v>0</v>
      </c>
      <c r="H50" s="222"/>
    </row>
    <row r="51" spans="1:8" ht="14.25" thickBot="1" thickTop="1">
      <c r="A51" s="213"/>
      <c r="B51" s="240" t="s">
        <v>619</v>
      </c>
      <c r="C51" s="241"/>
      <c r="D51" s="241"/>
      <c r="E51" s="241"/>
      <c r="F51" s="242"/>
      <c r="H51" s="222"/>
    </row>
    <row r="52" spans="1:8" ht="14.25" thickBot="1" thickTop="1">
      <c r="A52" s="213"/>
      <c r="B52" s="234" t="s">
        <v>696</v>
      </c>
      <c r="C52" s="245">
        <v>0</v>
      </c>
      <c r="D52" s="244"/>
      <c r="E52" s="236">
        <v>0</v>
      </c>
      <c r="F52" s="245">
        <v>0</v>
      </c>
      <c r="H52" s="222"/>
    </row>
    <row r="53" spans="1:8" ht="17.25" customHeight="1" thickBot="1" thickTop="1">
      <c r="A53" s="213"/>
      <c r="B53" s="237" t="s">
        <v>697</v>
      </c>
      <c r="C53" s="246">
        <f>SUM(C52:C52)</f>
        <v>0</v>
      </c>
      <c r="D53" s="247"/>
      <c r="E53" s="248">
        <f>SUM(E52:E52)</f>
        <v>0</v>
      </c>
      <c r="F53" s="246">
        <f>SUM(F52:F52)</f>
        <v>0</v>
      </c>
      <c r="H53" s="222"/>
    </row>
    <row r="54" spans="4:5" ht="13.5" thickTop="1">
      <c r="D54" s="54"/>
      <c r="E54" s="54"/>
    </row>
    <row r="55" ht="13.5" thickBot="1"/>
    <row r="56" spans="2:8" ht="12.75" customHeight="1" thickBot="1" thickTop="1">
      <c r="B56" s="569" t="s">
        <v>698</v>
      </c>
      <c r="C56" s="569"/>
      <c r="H56" s="220"/>
    </row>
    <row r="57" spans="2:8" ht="13.5" thickTop="1">
      <c r="B57" s="111" t="s">
        <v>699</v>
      </c>
      <c r="C57" s="249">
        <v>0</v>
      </c>
      <c r="H57" s="222"/>
    </row>
    <row r="58" spans="2:8" ht="12.75">
      <c r="B58" s="111" t="s">
        <v>700</v>
      </c>
      <c r="C58" s="249">
        <v>0</v>
      </c>
      <c r="H58" s="222"/>
    </row>
    <row r="59" spans="2:8" ht="12.75">
      <c r="B59" s="111" t="s">
        <v>701</v>
      </c>
      <c r="C59" s="224">
        <v>0</v>
      </c>
      <c r="H59" s="222"/>
    </row>
    <row r="60" spans="2:8" ht="12.75">
      <c r="B60" s="111" t="s">
        <v>702</v>
      </c>
      <c r="C60" s="225">
        <v>1</v>
      </c>
      <c r="H60" s="222"/>
    </row>
    <row r="61" spans="2:8" ht="12.75">
      <c r="B61" s="111" t="s">
        <v>703</v>
      </c>
      <c r="C61" s="225">
        <v>8</v>
      </c>
      <c r="H61" s="222"/>
    </row>
    <row r="62" spans="2:9" ht="12.75">
      <c r="B62" s="111" t="s">
        <v>704</v>
      </c>
      <c r="C62" s="227">
        <v>5</v>
      </c>
      <c r="I62" s="222"/>
    </row>
    <row r="63" spans="2:9" ht="12.75">
      <c r="B63" s="111" t="s">
        <v>705</v>
      </c>
      <c r="C63" s="227">
        <v>2</v>
      </c>
      <c r="I63" s="222"/>
    </row>
    <row r="64" spans="2:9" ht="12.75">
      <c r="B64" s="111" t="s">
        <v>706</v>
      </c>
      <c r="C64" s="249">
        <v>0</v>
      </c>
      <c r="I64" s="222"/>
    </row>
    <row r="65" spans="2:9" ht="12.75">
      <c r="B65" s="226" t="s">
        <v>707</v>
      </c>
      <c r="C65" s="227">
        <v>0</v>
      </c>
      <c r="I65" s="222"/>
    </row>
    <row r="66" spans="2:9" ht="12.75">
      <c r="B66" s="112" t="s">
        <v>708</v>
      </c>
      <c r="C66" s="216">
        <v>4</v>
      </c>
      <c r="I66" s="222"/>
    </row>
    <row r="68" ht="13.5" thickBot="1"/>
    <row r="69" spans="2:8" ht="12.75" customHeight="1" thickBot="1" thickTop="1">
      <c r="B69" s="569" t="s">
        <v>709</v>
      </c>
      <c r="C69" s="569"/>
      <c r="H69" s="220"/>
    </row>
    <row r="70" spans="2:9" ht="13.5" thickTop="1">
      <c r="B70" s="226" t="s">
        <v>443</v>
      </c>
      <c r="C70" s="249">
        <v>0</v>
      </c>
      <c r="I70" s="222"/>
    </row>
    <row r="71" spans="2:9" ht="13.5" thickBot="1">
      <c r="B71" s="226" t="s">
        <v>710</v>
      </c>
      <c r="C71" s="249">
        <v>1</v>
      </c>
      <c r="I71" s="222"/>
    </row>
    <row r="72" spans="2:9" ht="12.75" customHeight="1" thickBot="1" thickTop="1">
      <c r="B72" s="570" t="s">
        <v>711</v>
      </c>
      <c r="C72" s="570"/>
      <c r="I72" s="222"/>
    </row>
    <row r="73" spans="2:9" ht="12.75">
      <c r="B73" s="250" t="s">
        <v>712</v>
      </c>
      <c r="C73" s="251">
        <f>SUM(C74:C77)</f>
        <v>0</v>
      </c>
      <c r="D73" s="252"/>
      <c r="E73" s="253"/>
      <c r="I73" s="222"/>
    </row>
    <row r="74" spans="2:9" ht="12.75">
      <c r="B74" s="178" t="s">
        <v>713</v>
      </c>
      <c r="C74" s="225">
        <v>0</v>
      </c>
      <c r="I74" s="222"/>
    </row>
    <row r="75" spans="2:9" ht="12.75">
      <c r="B75" s="111" t="s">
        <v>714</v>
      </c>
      <c r="C75" s="227">
        <v>0</v>
      </c>
      <c r="I75" s="222"/>
    </row>
    <row r="76" spans="2:9" ht="12.75">
      <c r="B76" s="111" t="s">
        <v>715</v>
      </c>
      <c r="C76" s="227">
        <v>0</v>
      </c>
      <c r="I76" s="222"/>
    </row>
    <row r="77" spans="2:9" ht="12.75">
      <c r="B77" s="112" t="s">
        <v>444</v>
      </c>
      <c r="C77" s="216">
        <v>0</v>
      </c>
      <c r="I77" s="222"/>
    </row>
  </sheetData>
  <sheetProtection/>
  <mergeCells count="10">
    <mergeCell ref="B56:C56"/>
    <mergeCell ref="B69:C69"/>
    <mergeCell ref="B72:C72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bottomLeft" state="split"/>
      <selection pane="topLeft" activeCell="C16" sqref="C16"/>
      <selection pane="bottomLeft" activeCell="C9" sqref="C9"/>
    </sheetView>
  </sheetViews>
  <sheetFormatPr defaultColWidth="11.421875" defaultRowHeight="12.75"/>
  <cols>
    <col min="1" max="1" width="11.421875" style="254" customWidth="1"/>
    <col min="2" max="2" width="27.57421875" style="254" customWidth="1"/>
    <col min="3" max="16384" width="11.421875" style="254" customWidth="1"/>
  </cols>
  <sheetData>
    <row r="3" spans="2:4" ht="51">
      <c r="B3" s="255"/>
      <c r="C3" s="256" t="s">
        <v>678</v>
      </c>
      <c r="D3" s="256" t="s">
        <v>271</v>
      </c>
    </row>
    <row r="4" spans="2:4" ht="12.75" customHeight="1">
      <c r="B4" s="257" t="s">
        <v>716</v>
      </c>
      <c r="C4" s="258">
        <f>SUM(DatosViolenciaDoméstica!C27:C33)</f>
        <v>19</v>
      </c>
      <c r="D4" s="258">
        <f>SUM(DatosViolenciaDoméstica!D27:D33)</f>
        <v>26</v>
      </c>
    </row>
    <row r="5" spans="2:4" ht="12.75">
      <c r="B5" s="257" t="s">
        <v>572</v>
      </c>
      <c r="C5" s="258">
        <f>SUM(DatosViolenciaDoméstica!C34:C37)</f>
        <v>0</v>
      </c>
      <c r="D5" s="258">
        <f>SUM(DatosViolenciaDoméstica!D34:D37)</f>
        <v>3</v>
      </c>
    </row>
    <row r="6" spans="2:4" ht="12.75" customHeight="1">
      <c r="B6" s="257" t="s">
        <v>717</v>
      </c>
      <c r="C6" s="258">
        <f>DatosViolenciaDoméstica!C38</f>
        <v>0</v>
      </c>
      <c r="D6" s="258">
        <f>DatosViolenciaDoméstica!D38</f>
        <v>0</v>
      </c>
    </row>
    <row r="7" spans="2:4" ht="12.75" customHeight="1">
      <c r="B7" s="257" t="s">
        <v>718</v>
      </c>
      <c r="C7" s="258">
        <f>SUM(DatosViolenciaDoméstica!C39:C41)</f>
        <v>0</v>
      </c>
      <c r="D7" s="258">
        <f>SUM(DatosViolenciaDoméstica!D39:D41)</f>
        <v>0</v>
      </c>
    </row>
    <row r="8" spans="2:4" ht="12.75" customHeight="1">
      <c r="B8" s="257" t="s">
        <v>719</v>
      </c>
      <c r="C8" s="258">
        <f>DatosViolenciaDoméstica!C42</f>
        <v>0</v>
      </c>
      <c r="D8" s="258">
        <f>DatosViolenciaDoméstica!D42</f>
        <v>0</v>
      </c>
    </row>
    <row r="9" spans="2:4" ht="12.75" customHeight="1">
      <c r="B9" s="257" t="s">
        <v>720</v>
      </c>
      <c r="C9" s="258">
        <f>SUM(DatosViolenciaDoméstica!C43:C44)</f>
        <v>0</v>
      </c>
      <c r="D9" s="258">
        <f>SUM(DatosViolenciaDoméstica!D43:D44)</f>
        <v>1</v>
      </c>
    </row>
    <row r="10" spans="2:4" ht="12.75">
      <c r="B10" s="257" t="s">
        <v>38</v>
      </c>
      <c r="C10" s="258">
        <f>DatosViolenciaDoméstica!C53</f>
        <v>0</v>
      </c>
      <c r="D10" s="258"/>
    </row>
    <row r="14" spans="2:3" ht="12.75" customHeight="1">
      <c r="B14" s="581" t="s">
        <v>709</v>
      </c>
      <c r="C14" s="581"/>
    </row>
    <row r="15" spans="2:3" ht="12.75">
      <c r="B15" s="259" t="s">
        <v>721</v>
      </c>
      <c r="C15" s="283">
        <f>DatosViolenciaDoméstica!C71</f>
        <v>1</v>
      </c>
    </row>
    <row r="16" spans="2:3" ht="12.75">
      <c r="B16" s="260" t="s">
        <v>722</v>
      </c>
      <c r="C16" s="261">
        <f>DatosViolenciaDoméstica!C73</f>
        <v>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2016-05-29T19:45:18Z</dcterms:created>
  <dcterms:modified xsi:type="dcterms:W3CDTF">2016-05-29T19:45:38Z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