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drawings/drawing5.xml" ContentType="application/vnd.openxmlformats-officedocument.drawing+xml"/>
  <Override PartName="/xl/worksheets/sheet23.xml" ContentType="application/vnd.openxmlformats-officedocument.spreadsheetml.worksheet+xml"/>
  <Override PartName="/xl/drawings/drawing6.xml" ContentType="application/vnd.openxmlformats-officedocument.drawing+xml"/>
  <Override PartName="/xl/worksheets/sheet24.xml" ContentType="application/vnd.openxmlformats-officedocument.spreadsheetml.worksheet+xml"/>
  <Override PartName="/xl/drawings/drawing7.xml" ContentType="application/vnd.openxmlformats-officedocument.drawing+xml"/>
  <Override PartName="/xl/worksheets/sheet25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6" tabRatio="868" activeTab="0"/>
  </bookViews>
  <sheets>
    <sheet name="Fisc_Provincial_CA" sheetId="1" r:id="rId1"/>
    <sheet name="IndiceInformes" sheetId="2" r:id="rId2"/>
    <sheet name="DatosGenerales" sheetId="3" r:id="rId3"/>
    <sheet name="DatosDelitos" sheetId="4" r:id="rId4"/>
    <sheet name="TablasDelitosAux" sheetId="5" state="hidden" r:id="rId5"/>
    <sheet name="DatosMenores" sheetId="6" r:id="rId6"/>
    <sheet name="TablasMenoresAux" sheetId="7" state="hidden" r:id="rId7"/>
    <sheet name="DatosViolenciaDoméstica" sheetId="8" r:id="rId8"/>
    <sheet name="TablasVDomesticaAux" sheetId="9" state="hidden" r:id="rId9"/>
    <sheet name="DatosViolenciaGénero" sheetId="10" r:id="rId10"/>
    <sheet name="TablasVGeneroAux" sheetId="11" state="hidden" r:id="rId11"/>
    <sheet name="DatosSiniestralidadLaboral" sheetId="12" r:id="rId12"/>
    <sheet name="DatosExtranjería" sheetId="13" r:id="rId13"/>
    <sheet name="DatosSeguridadVial" sheetId="14" r:id="rId14"/>
    <sheet name="DatosMedioAmbiente" sheetId="15" r:id="rId15"/>
    <sheet name="DatosDelitosInf" sheetId="16" r:id="rId16"/>
    <sheet name="InformeDatosGrales" sheetId="17" r:id="rId17"/>
    <sheet name="InformeDelitos" sheetId="18" r:id="rId18"/>
    <sheet name="Aux" sheetId="19" state="hidden" r:id="rId19"/>
    <sheet name="InformeDatosMenores" sheetId="20" r:id="rId20"/>
    <sheet name="InformeViolenciaDoméstica" sheetId="21" r:id="rId21"/>
    <sheet name="InformeViolenciaGénero" sheetId="22" r:id="rId22"/>
    <sheet name="InformeSinLaboral" sheetId="23" r:id="rId23"/>
    <sheet name="InformeSeguridadVial" sheetId="24" r:id="rId24"/>
    <sheet name="InformeMedioAmbiente" sheetId="25" r:id="rId25"/>
  </sheets>
  <definedNames>
    <definedName name="ANYO_MEMORIA">'Fisc_Provincial_CA'!$C$5</definedName>
    <definedName name="ANYO_MEMORIA_1">'Fisc_Provincial_CA'!$C$5-1</definedName>
    <definedName name="Calificaciones">'InformeDatosGrales'!$W$4</definedName>
    <definedName name="Civil">'InformeDatosGrales'!$BQ$2</definedName>
    <definedName name="ComparecenciasPrision">'InformeDatosGrales'!$AV$4</definedName>
    <definedName name="DelitosCalificanDilUrgentes">'InformeDelitos'!$M$3</definedName>
    <definedName name="DelitosCalificanJurados">'InformeDelitos'!$AQ$3</definedName>
    <definedName name="DelitosCalificanProcAbrev">'InformeDelitos'!$W$3</definedName>
    <definedName name="DelitosCalificanSumario">'InformeDelitos'!$AG$3</definedName>
    <definedName name="DelitosDilInvestigacion">'InformeDelitos'!$AV$3</definedName>
    <definedName name="DelitosDilPrevias">'InformeDelitos'!$C$3</definedName>
    <definedName name="DelitosIncoanDilUrgentes">'InformeDelitos'!$H$3</definedName>
    <definedName name="DelitosIncoanJurados">'InformeDelitos'!$AL$3</definedName>
    <definedName name="DelitosIncoanProcAbrev">'InformeDelitos'!$R$3</definedName>
    <definedName name="DelitosIncoanSumario">'InformeDelitos'!$AB$3</definedName>
    <definedName name="DelitosMedidasPrision">'InformeDelitos'!$BA$3</definedName>
    <definedName name="DelitosSentencias">'InformeDelitos'!$BF$3</definedName>
    <definedName name="DemandasIncapacidad">'InformeDatosGrales'!$CK$4</definedName>
    <definedName name="DiligenciasInvestigacionI">'InformeDatosGrales'!$BB$3</definedName>
    <definedName name="DiligenciasInvestigacionII">'InformeDatosGrales'!$BK$4</definedName>
    <definedName name="DiligenciasPrevias">'InformeDatosGrales'!$C$4</definedName>
    <definedName name="DiligenciasUrgentes">'InformeDatosGrales'!$I$4</definedName>
    <definedName name="FSup_ActividadGub">'InformeDatosGrales'!$EP$4</definedName>
    <definedName name="FSup_Aforamientos">'InformeDatosGrales'!$DG$4</definedName>
    <definedName name="FSup_ContenciosoAdm">'InformeDatosGrales'!$DL$4</definedName>
    <definedName name="FSup_DilPrep_Destino">'InformeDatosGrales'!$EK$4</definedName>
    <definedName name="FSup_DilPrep_Origen">'InformeDatosGrales'!$EB$4</definedName>
    <definedName name="FSup_Laboral">'InformeDatosGrales'!$DU$4</definedName>
    <definedName name="FSup_Penal">'InformeDatosGrales'!$CY$4</definedName>
    <definedName name="JuiciosFaltasMF">'InformeDatosGrales'!$Q$4</definedName>
    <definedName name="MedioAmbDilInvestigacion">'InformeMedioAmbiente'!$C$3</definedName>
    <definedName name="MedioAmbProcJudiciales">'InformeMedioAmbiente'!$H$3</definedName>
    <definedName name="MedioAmbSentencias">'InformeMedioAmbiente'!$M$3</definedName>
    <definedName name="MenoresDel">'InformeDatosMenores'!$AD$4</definedName>
    <definedName name="MenoresDilyExp">'InformeDatosMenores'!$C$4</definedName>
    <definedName name="MenoresFalt">'InformeDatosMenores'!$AO$4</definedName>
    <definedName name="MenoresMed">'InformeDatosMenores'!$S$4</definedName>
    <definedName name="MenoresProtec">'InformeDatosMenores'!$AU$4</definedName>
    <definedName name="MenoresSent">'InformeDatosMenores'!$L$4</definedName>
    <definedName name="NOMBRE_PROV">'Fisc_Provincial_CA'!$C$4</definedName>
    <definedName name="RegistroCivil">'InformeDatosGrales'!$CD$4</definedName>
    <definedName name="SegVialDilInvestigacion">'InformeSeguridadVial'!$AV$3</definedName>
    <definedName name="SegVialDilPrevias">'InformeSeguridadVial'!$C$3</definedName>
    <definedName name="SegVialDilUrgentesCalificadas">'InformeSeguridadVial'!$M$3</definedName>
    <definedName name="SegVialDilUrgentesIncoadas">'InformeSeguridadVial'!$H$3</definedName>
    <definedName name="SegVialJurCalificados">'InformeSeguridadVial'!$AQ$3</definedName>
    <definedName name="SegVialJurIncoados">'InformeSeguridadVial'!$AL$3</definedName>
    <definedName name="SegVialMedidasPrision">'InformeSeguridadVial'!$BA$3</definedName>
    <definedName name="SegVialPACalificados">'InformeSeguridadVial'!$W$3</definedName>
    <definedName name="SegVialPAIncoados">'InformeSeguridadVial'!$R$3</definedName>
    <definedName name="SegVialSentencias">'InformeSeguridadVial'!$BF$3</definedName>
    <definedName name="SegVialSumCalificados">'InformeSeguridadVial'!$AG$3</definedName>
    <definedName name="SegVialSumIncoados">'InformeSeguridadVial'!$AB$3</definedName>
    <definedName name="SentenciasAP">'InformeDatosGrales'!$AN$3</definedName>
    <definedName name="SentenciasJPenal">'InformeDatosGrales'!$AF$3</definedName>
    <definedName name="SentenciasJuiciosFaltas">'InformeDatosGrales'!$CR$4</definedName>
    <definedName name="SinLaboralDelitosCausasPend">'InformeSinLaboral'!$H$3</definedName>
    <definedName name="SinLaboralDilInvestigacion">'InformeSinLaboral'!$M$3</definedName>
    <definedName name="SinLaboralInfracciones">'InformeSinLaboral'!$C$3</definedName>
    <definedName name="VDomesticaCalif">'InformeViolenciaDoméstica'!$P$3</definedName>
    <definedName name="VDomesticaIncoa">'InformeViolenciaDoméstica'!$K$3</definedName>
    <definedName name="VDomesticaMCaut">'InformeViolenciaDoméstica'!$Z$3</definedName>
    <definedName name="VDomesticaParent">'InformeViolenciaDoméstica'!$U$3</definedName>
    <definedName name="VDomesticaProcSent">'InformeViolenciaDoméstica'!$C$1</definedName>
    <definedName name="VGeneroCalif">'InformeViolenciaGénero'!$P$3</definedName>
    <definedName name="VGeneroIncoa">'InformeViolenciaGénero'!$K$3</definedName>
    <definedName name="VGeneroMCaut">'InformeViolenciaGénero'!$Z$3</definedName>
    <definedName name="VGeneroParent">'InformeViolenciaGénero'!$U$3</definedName>
    <definedName name="VGeneroProcSent">'InformeViolenciaGénero'!$C$1</definedName>
  </definedNames>
  <calcPr fullCalcOnLoad="1"/>
</workbook>
</file>

<file path=xl/sharedStrings.xml><?xml version="1.0" encoding="utf-8"?>
<sst xmlns="http://schemas.openxmlformats.org/spreadsheetml/2006/main" count="2073" uniqueCount="1163">
  <si>
    <t>Homicidio por imprudencia</t>
  </si>
  <si>
    <t>Auxilio e inducción al suicidio</t>
  </si>
  <si>
    <t>Del aborto</t>
  </si>
  <si>
    <t>Aborto</t>
  </si>
  <si>
    <t>Aborto por imprudencia</t>
  </si>
  <si>
    <t>De las lesiones</t>
  </si>
  <si>
    <t>CA / Prov:</t>
  </si>
  <si>
    <t>PROCEDIMIENTOS ANTE EL TSJ</t>
  </si>
  <si>
    <t>PROCEDIMIENTOS PENALES</t>
  </si>
  <si>
    <t>Calificados</t>
  </si>
  <si>
    <t>Archivados</t>
  </si>
  <si>
    <t>Pendientes de años anteriores</t>
  </si>
  <si>
    <t>Pendientes al final del año</t>
  </si>
  <si>
    <t>Juicios celebrados</t>
  </si>
  <si>
    <t>Sentencias dictadas</t>
  </si>
  <si>
    <t>En apelaciones Jurado (total)</t>
  </si>
  <si>
    <t>Conformes con el Fiscal</t>
  </si>
  <si>
    <t>No conformes</t>
  </si>
  <si>
    <t>En otros procedimientos (total)</t>
  </si>
  <si>
    <t>Vistas de apelaciones de Jurado</t>
  </si>
  <si>
    <t>Recursos de casación interpuestos por el Fiscal</t>
  </si>
  <si>
    <t>Cuestiones de competencia</t>
  </si>
  <si>
    <t>PROCEDIMIENTOS CIVILES</t>
  </si>
  <si>
    <t>PROCEDIMIENTOS CONTENCIOSO-ADMINISTRATIVOS</t>
  </si>
  <si>
    <t>PROCEDIMIENTOS LABORALES</t>
  </si>
  <si>
    <t>Recursos de suplicación (dictámenes)</t>
  </si>
  <si>
    <t>Recursos de unificación de doctrina (interposiciones)</t>
  </si>
  <si>
    <t>RECUSACIONES DE JUECES Y FISCALES</t>
  </si>
  <si>
    <t>Recursos de Casación</t>
  </si>
  <si>
    <t>Recursos de Casación / Revisión derecho foral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</si>
  <si>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</si>
  <si>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</si>
  <si>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</si>
  <si>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</si>
  <si>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</si>
  <si>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</si>
  <si>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</si>
  <si>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</si>
  <si>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</si>
  <si>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</si>
  <si>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</t>
  </si>
  <si>
    <t>Lesiones al feto</t>
  </si>
  <si>
    <t>Lesiones al feto por imprudencia</t>
  </si>
  <si>
    <t>Relativos a la manipulación genética</t>
  </si>
  <si>
    <t>Manipulación genética</t>
  </si>
  <si>
    <t>Fabricación de armas biológicas</t>
  </si>
  <si>
    <t>Fecundación ilícita de óvulos</t>
  </si>
  <si>
    <t>Clonación</t>
  </si>
  <si>
    <t>Reproducción asistida inconsentida</t>
  </si>
  <si>
    <t>Contra la libertad</t>
  </si>
  <si>
    <t>Detención ilegal</t>
  </si>
  <si>
    <t>Secuestro condicional</t>
  </si>
  <si>
    <t>Amenazas condicionales</t>
  </si>
  <si>
    <t>Coacciones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</si>
  <si>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</si>
  <si>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</si>
  <si>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</si>
  <si>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</si>
  <si>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</si>
  <si>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</si>
  <si>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inmobiliario</t>
  </si>
  <si>
    <t>Contra la libertad sexual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</si>
  <si>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</si>
  <si>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</si>
  <si>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</si>
  <si>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</si>
  <si>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</si>
  <si>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</si>
  <si>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</si>
  <si>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</si>
  <si>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</si>
  <si>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</si>
  <si>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Corrupción de menores</t>
  </si>
  <si>
    <t>De la omisión del deber de socorro</t>
  </si>
  <si>
    <t>Omisión del deber de socorro</t>
  </si>
  <si>
    <t>Contra la intimidad</t>
  </si>
  <si>
    <t>Descubrimiento de secretos</t>
  </si>
  <si>
    <t>Allanamiento de morada</t>
  </si>
  <si>
    <t>Allanamiento de local</t>
  </si>
  <si>
    <t>Contra el honor</t>
  </si>
  <si>
    <t>Calumnia</t>
  </si>
  <si>
    <t>Injuria</t>
  </si>
  <si>
    <t>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</si>
  <si>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</si>
  <si>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</si>
  <si>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</si>
  <si>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</si>
  <si>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</si>
  <si>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</si>
  <si>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</si>
  <si>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</si>
  <si>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</si>
  <si>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</si>
  <si>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Contra el patrimonio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</si>
  <si>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</si>
  <si>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</si>
  <si>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</si>
  <si>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</si>
  <si>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</si>
  <si>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</si>
  <si>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Defraudación de fluido eléctrico o análogas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</si>
  <si>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</si>
  <si>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</si>
  <si>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</si>
  <si>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</si>
  <si>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</si>
  <si>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</si>
  <si>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</si>
  <si>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</si>
  <si>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</si>
  <si>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</si>
  <si>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</si>
  <si>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</si>
  <si>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deportiva</t>
  </si>
  <si>
    <t>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</si>
  <si>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</si>
  <si>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</si>
  <si>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</si>
  <si>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</si>
  <si>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</si>
  <si>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</t>
  </si>
  <si>
    <t>Imposición de condiciones ilegales de trabajo</t>
  </si>
  <si>
    <t>Tráfico ilegal de mano de obra</t>
  </si>
  <si>
    <t>Discriminación laboral</t>
  </si>
  <si>
    <t>Conducción con velocidad con exceso reglamentario</t>
  </si>
  <si>
    <t>Conducción con desprecio para la vida</t>
  </si>
  <si>
    <t>Conducción sin licencia/permiso</t>
  </si>
  <si>
    <t>Creación de otros riesgos para la circulación</t>
  </si>
  <si>
    <t>Negativa a realización de pruebas alcohol/drogas</t>
  </si>
  <si>
    <t>Conducción bajo la influencia de alcohol/drogas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</si>
  <si>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</si>
  <si>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</si>
  <si>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</si>
  <si>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</t>
  </si>
  <si>
    <t>Delitos contra los derechos de los ciudadanos extranjeros</t>
  </si>
  <si>
    <t>Tráfico ilegal / inmigración clandestina</t>
  </si>
  <si>
    <t>Ordenación del territorio, patrimonio histórico y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</si>
  <si>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</si>
  <si>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</si>
  <si>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</si>
  <si>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</si>
  <si>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Procedimientos</t>
  </si>
  <si>
    <t>Dictámenes</t>
  </si>
  <si>
    <t>Señalamientos</t>
  </si>
  <si>
    <t>MATRIMONIO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</si>
  <si>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</si>
  <si>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</si>
  <si>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</si>
  <si>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</si>
  <si>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</si>
  <si>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</si>
  <si>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</si>
  <si>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</si>
  <si>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</si>
  <si>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</si>
  <si>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</si>
  <si>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</si>
  <si>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</si>
  <si>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FILIACIÓN</t>
  </si>
  <si>
    <t>Medidas cautelares art. 910 LEC</t>
  </si>
  <si>
    <t>Reclamación/Impugnación filiación</t>
  </si>
  <si>
    <t>MENORES</t>
  </si>
  <si>
    <t>Acogimiento Constitución/Cesación</t>
  </si>
  <si>
    <t>Adopción</t>
  </si>
  <si>
    <t>Asentimiento adopción</t>
  </si>
  <si>
    <t>Autorización judicial</t>
  </si>
  <si>
    <t>Derecho de visitas (art. 160 CC)</t>
  </si>
  <si>
    <t>Dispensa de edad para contraer matrimonio</t>
  </si>
  <si>
    <t>Habilitación para comparecer en juicio</t>
  </si>
  <si>
    <t>Medidas protección art. 158 CC</t>
  </si>
  <si>
    <t>Nombramiento Defensor judicial</t>
  </si>
  <si>
    <t>Oposición al desamparo</t>
  </si>
  <si>
    <t>Privación patria potestad/Extinción adopción</t>
  </si>
  <si>
    <t>Reclamación de alimentos</t>
  </si>
  <si>
    <t>Reconocimiento adopciones extranjeras</t>
  </si>
  <si>
    <t>Derecho al honor, intimidad e imagen/otros derechos fundamentales</t>
  </si>
  <si>
    <t>SUCESIONES</t>
  </si>
  <si>
    <t>Declaración herederos abintestato</t>
  </si>
  <si>
    <t>División de herencia</t>
  </si>
  <si>
    <t>Intervención del caudal hereditario</t>
  </si>
  <si>
    <t>Repudiación herencia asociaciones, corporaciones y fundaciones</t>
  </si>
  <si>
    <t>Testamento militar</t>
  </si>
  <si>
    <t>Testamento ológrafo</t>
  </si>
  <si>
    <t>CONSUMO</t>
  </si>
  <si>
    <t>Acción defensa intereses colectivos/difusos consumidores/usuarios</t>
  </si>
  <si>
    <t>Acción relativa condiciones generales contratación</t>
  </si>
  <si>
    <t>OTROS JURISDICCIÓN VOLUNTARIA</t>
  </si>
  <si>
    <t>De las informaciones para dispensa de ley</t>
  </si>
  <si>
    <t>De las informaciones para perpetua memoria</t>
  </si>
  <si>
    <t>Declaración de ausencia legal</t>
  </si>
  <si>
    <t>Declaración de fallecimiento</t>
  </si>
  <si>
    <t>Expedientes de dominio</t>
  </si>
  <si>
    <t>Expedientes de liberación de gravámenes</t>
  </si>
  <si>
    <t>Intervención cargamento buque</t>
  </si>
  <si>
    <t>EJECUCIÓN</t>
  </si>
  <si>
    <t>Ejecución</t>
  </si>
  <si>
    <t>Ejecución de sentencias extranjeras</t>
  </si>
  <si>
    <t>COMPETENCIA Y JURISDICCIÓN</t>
  </si>
  <si>
    <t>Abstención por falta de competencia y jurisdicción</t>
  </si>
  <si>
    <t>Cuestión de competencia</t>
  </si>
  <si>
    <t>Cuestión prejudicial</t>
  </si>
  <si>
    <t>MERCANTIL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</si>
  <si>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</si>
  <si>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</si>
  <si>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</si>
  <si>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</si>
  <si>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</si>
  <si>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</si>
  <si>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</si>
  <si>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</si>
  <si>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</si>
  <si>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</si>
  <si>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</si>
  <si>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</si>
  <si>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</si>
  <si>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Contra la salud pública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</si>
  <si>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</si>
  <si>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</si>
  <si>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</si>
  <si>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</si>
  <si>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</si>
  <si>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</si>
  <si>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</si>
  <si>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</si>
  <si>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</si>
  <si>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</si>
  <si>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Contra la seguridad del tráfico</t>
  </si>
  <si>
    <t>Conducción temeraria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</si>
  <si>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</si>
  <si>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</si>
  <si>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</si>
  <si>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</si>
  <si>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</si>
  <si>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</si>
  <si>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</si>
  <si>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</si>
  <si>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</si>
  <si>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</si>
  <si>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</si>
  <si>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</si>
  <si>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</si>
  <si>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</si>
  <si>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</si>
  <si>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</si>
  <si>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</si>
  <si>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</si>
  <si>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</si>
  <si>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</si>
  <si>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</si>
  <si>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</si>
  <si>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</si>
  <si>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</si>
  <si>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</si>
  <si>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</si>
  <si>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</si>
  <si>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</si>
  <si>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Negociaciones prohibidas a los funcionarios</t>
  </si>
  <si>
    <t>Abuso sexual del funcionario en el ejercicio de su función</t>
  </si>
  <si>
    <t>Corrupción en las Transacciones Comerciales Internacionales</t>
  </si>
  <si>
    <t>Contra la Administración de Justicia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</si>
  <si>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</si>
  <si>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</si>
  <si>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</si>
  <si>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</si>
  <si>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</si>
  <si>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</si>
  <si>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</si>
  <si>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</si>
  <si>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</si>
  <si>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</si>
  <si>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</si>
  <si>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</si>
  <si>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</si>
  <si>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</si>
  <si>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</si>
  <si>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</si>
  <si>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</si>
  <si>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</si>
  <si>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</si>
  <si>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</si>
  <si>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</si>
  <si>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</si>
  <si>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</si>
  <si>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</si>
  <si>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</si>
  <si>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</si>
  <si>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</si>
  <si>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</si>
  <si>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Acumulación/Inhibición</t>
  </si>
  <si>
    <t>Informes de suspensión</t>
  </si>
  <si>
    <t>Manipulación genética imprudente</t>
  </si>
  <si>
    <t>Acoso laboral</t>
  </si>
  <si>
    <t>Falsificación por particular de documento público oficial o mercantil</t>
  </si>
  <si>
    <t>Exacciones ilegales</t>
  </si>
  <si>
    <t>Atentado contra el patrimonio terroristas</t>
  </si>
  <si>
    <t>Colaboración banda armada por funcionario público</t>
  </si>
  <si>
    <t>Organizaciones criminales: Creación, Dirección, Integración</t>
  </si>
  <si>
    <t>CUADRO I: Procedimientos Incoados, Calificaciones y Sentencias</t>
  </si>
  <si>
    <t>Tribunal de Jurado (Audiencia)</t>
  </si>
  <si>
    <t>Tribunal de Jurado (Instrucción)</t>
  </si>
  <si>
    <t>Juicio de Faltas</t>
  </si>
  <si>
    <t>Juicio de Faltas Inmediato</t>
  </si>
  <si>
    <t>CALIFICACIONES/SENTENCIAS</t>
  </si>
  <si>
    <t>Sentencias Condenatorias por Conformidad</t>
  </si>
  <si>
    <t>Sentencias Condenatorias</t>
  </si>
  <si>
    <t>Sentencias Absolutorias</t>
  </si>
  <si>
    <t>Maltrato ocasional 153.1 C.P.</t>
  </si>
  <si>
    <t>Amenazas 171.4 C.P.</t>
  </si>
  <si>
    <t>Coacciones 172.2 C.P.</t>
  </si>
  <si>
    <t>Quebrantamiento de Medida Cautelar/Condena</t>
  </si>
  <si>
    <t>Prisión provisional, art. 503 LECr.</t>
  </si>
  <si>
    <t>Adoptadas con medidas solo civiles</t>
  </si>
  <si>
    <t>Medidas cautelares de alejamiento</t>
  </si>
  <si>
    <t>Resolución uso instrumento tecn. Verif. Aproximación</t>
  </si>
  <si>
    <t>Supuestos de aplicacióndel art. 59 bis de la LOEX</t>
  </si>
  <si>
    <t>DISCAPACES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</si>
  <si>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</si>
  <si>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</si>
  <si>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</si>
  <si>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</si>
  <si>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</si>
  <si>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</si>
  <si>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</si>
  <si>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</si>
  <si>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</si>
  <si>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</si>
  <si>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Sentencias Juzgados de Instrucción en Juicios de Faltas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</si>
  <si>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</si>
  <si>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</si>
  <si>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</si>
  <si>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</si>
  <si>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</si>
  <si>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</si>
  <si>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</si>
  <si>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</si>
  <si>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</si>
  <si>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</si>
  <si>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</si>
  <si>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</si>
  <si>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</si>
  <si>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</si>
  <si>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</si>
  <si>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</si>
  <si>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</si>
  <si>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</si>
  <si>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</si>
  <si>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</si>
  <si>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</si>
  <si>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</si>
  <si>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</si>
  <si>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</si>
  <si>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</si>
  <si>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</si>
  <si>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Grupos Criminales: Creac./Financ./Integrac.</t>
  </si>
  <si>
    <t>Org./Grupos/Terrorist.: Creac./Direc./Integrac.</t>
  </si>
  <si>
    <t>Financiación Terrorismo</t>
  </si>
  <si>
    <t>De traición, contra la paz y defensa nacional</t>
  </si>
  <si>
    <t>Traición</t>
  </si>
  <si>
    <t>Contra la paz e independencia del estado</t>
  </si>
  <si>
    <t>Descubrimiento y revelación de secretos relativos a la defensa nacional</t>
  </si>
  <si>
    <t>Contra la comunidad internacional</t>
  </si>
  <si>
    <t>Contra el derecho de gentes</t>
  </si>
  <si>
    <t>Genocidio</t>
  </si>
  <si>
    <t>Lesa humanidad</t>
  </si>
  <si>
    <t>Contra personas en conflicto armado</t>
  </si>
  <si>
    <t>JURADO JUZGADO</t>
  </si>
  <si>
    <t>JURADO AUDIENCIA</t>
  </si>
  <si>
    <t>JUICIOS RÁPIDOS</t>
  </si>
  <si>
    <t>PROCEDIMIENTO ORDINARIO</t>
  </si>
  <si>
    <t>Contra bienes en conflicto armado</t>
  </si>
  <si>
    <t>Piratería</t>
  </si>
  <si>
    <t>Leyes especiales. Contrabando</t>
  </si>
  <si>
    <t>Contrabando</t>
  </si>
  <si>
    <t>Exportación géneros de interés histórico-artístico (Ley 12/1995)</t>
  </si>
  <si>
    <t>Fauna y flora silvestre (Ley 12/1995)</t>
  </si>
  <si>
    <t>En buques (Ley 12/1995)</t>
  </si>
  <si>
    <t>Leyes especiales. Delitos electorales</t>
  </si>
  <si>
    <t>Delitos electorales</t>
  </si>
  <si>
    <t>Leyes especiales. Navegación aérea</t>
  </si>
  <si>
    <t>Delitos relativos a navegación aérea</t>
  </si>
  <si>
    <t>Faltas relativas a navegación aérea</t>
  </si>
  <si>
    <t>Delitos sin especificar</t>
  </si>
  <si>
    <t>De la trata de seres humanos</t>
  </si>
  <si>
    <t>Trata de seres humanos</t>
  </si>
  <si>
    <t>TOTAL</t>
  </si>
  <si>
    <t>FAMILIAS DE DELITOS SEGÚN EL TIPO DE PROCEDIMIENTO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</si>
  <si>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</si>
  <si>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</si>
  <si>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</si>
  <si>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</si>
  <si>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</si>
  <si>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</si>
  <si>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</si>
  <si>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</si>
  <si>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</si>
  <si>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</si>
  <si>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</si>
  <si>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</si>
  <si>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</si>
  <si>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</si>
  <si>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</si>
  <si>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</si>
  <si>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</si>
  <si>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</si>
  <si>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</si>
  <si>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</si>
  <si>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</si>
  <si>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</si>
  <si>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</si>
  <si>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</si>
  <si>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</si>
  <si>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</si>
  <si>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</si>
  <si>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</si>
  <si>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</si>
  <si>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</si>
  <si>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</si>
  <si>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</si>
  <si>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</si>
  <si>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SOLICITUDES DE PRISION</t>
  </si>
  <si>
    <t>Total solicitudes de prisión</t>
  </si>
  <si>
    <t>Violencia doméstica/género</t>
  </si>
  <si>
    <t>Ordenación territorio</t>
  </si>
  <si>
    <t>Patrimonio histórico</t>
  </si>
  <si>
    <t>Medio ambiente</t>
  </si>
  <si>
    <t>Incendios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</si>
  <si>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</si>
  <si>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</si>
  <si>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</si>
  <si>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</si>
  <si>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</si>
  <si>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</si>
  <si>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</si>
  <si>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</si>
  <si>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Conduccción etílica/drogas</t>
  </si>
  <si>
    <t>Conducción sin permiso</t>
  </si>
  <si>
    <t xml:space="preserve">Violencia doméstica </t>
  </si>
  <si>
    <t>Violencia de género</t>
  </si>
  <si>
    <t>FALTAS</t>
  </si>
  <si>
    <t>Personas</t>
  </si>
  <si>
    <t>Otras</t>
  </si>
  <si>
    <t>MEDIDAS</t>
  </si>
  <si>
    <t>EXPEDIENTES DE EJECUCIÓN</t>
  </si>
  <si>
    <t>INTERNAMIENTOS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</si>
  <si>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</si>
  <si>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</si>
  <si>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</si>
  <si>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</si>
  <si>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</si>
  <si>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</si>
  <si>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OTRAS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</si>
  <si>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</si>
  <si>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</si>
  <si>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</si>
  <si>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</si>
  <si>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</si>
  <si>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</si>
  <si>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</si>
  <si>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</si>
  <si>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H- DELITOS DE PROSTITUCIÓN COACTIVA (art. 188 CP)</t>
  </si>
  <si>
    <t>POR CONFORMIDAD</t>
  </si>
  <si>
    <t>APELACIÓN</t>
  </si>
  <si>
    <t>CASACIÓN</t>
  </si>
  <si>
    <t>SERVICIO DE SEGURIDAD VIAL</t>
  </si>
  <si>
    <t>Diligencias previas</t>
  </si>
  <si>
    <t>Diligencias urgentes incoadas</t>
  </si>
  <si>
    <t>SERVICIO DE SINIESTRALIDAD LABORAL</t>
  </si>
  <si>
    <t>SERVICIO DE MEDIO AMBIENTE</t>
  </si>
  <si>
    <t xml:space="preserve">                            </t>
  </si>
  <si>
    <t>TRAMITACIÓN DE DILIGENCIAS Y EXPEDIENTES</t>
  </si>
  <si>
    <t>DILIGENCIAS PRELIMINARES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</si>
  <si>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</si>
  <si>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</si>
  <si>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</si>
  <si>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</si>
  <si>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</si>
  <si>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</si>
  <si>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</si>
  <si>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</si>
  <si>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</si>
  <si>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</si>
  <si>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</si>
  <si>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 xml:space="preserve">EXPEDIENTES DE GUARDA INCOADOS TRAS COMUNICACIÓN DE LA ENTIDAD PÚBLICA. </t>
  </si>
  <si>
    <t xml:space="preserve">EXPEDIENTES DE PROTECCIÓN ABIERTOS A MENORES EN SITUACIÓN DE RIESGO  </t>
  </si>
  <si>
    <t xml:space="preserve">PROCEDIMIENTOS DE IMPUGNACIÓN DE MEDIDAS ACORDADAS POR LAS ENTIDADES PÚBLICAS </t>
  </si>
  <si>
    <t>A instancia del Fiscal</t>
  </si>
  <si>
    <t>A instancia de particulares</t>
  </si>
  <si>
    <t xml:space="preserve">INTERVENCIÓN EN PROCESOS JUDICIALES RELATIVOS A ACOGIMIENTOS  </t>
  </si>
  <si>
    <t>INTERVENCIÓN EN ADOPCIONES</t>
  </si>
  <si>
    <t>INTERVENCIÓN EN PROCESOS EN DEFENSA DE LOS DERECHOS FUNDAMENTALES DE LOS MENORES</t>
  </si>
  <si>
    <t>VISITAS DE INSPECCIÓN A CENTROS DE PROTECCIÓN DE MENORES</t>
  </si>
  <si>
    <t xml:space="preserve">PROCESOS SOBRE SUSTRACCIÓN INTERNACIONAL DE MENORES </t>
  </si>
  <si>
    <t>CUADRO I: Procedimientos Incoados</t>
  </si>
  <si>
    <t>TIPO</t>
  </si>
  <si>
    <t>INCOADOS</t>
  </si>
  <si>
    <t>Juicios Rápidos</t>
  </si>
  <si>
    <t>Procedimiento Abreviado</t>
  </si>
  <si>
    <t>Sumario</t>
  </si>
  <si>
    <t>Jurado</t>
  </si>
  <si>
    <t>CUADRO II. Naturaleza de la infracción penal.</t>
  </si>
  <si>
    <t>Incoadas</t>
  </si>
  <si>
    <t>Calificadas</t>
  </si>
  <si>
    <t>Condenatorias</t>
  </si>
  <si>
    <t>Absolutorias</t>
  </si>
  <si>
    <t>Conformidades</t>
  </si>
  <si>
    <t>Asesinato Consumado</t>
  </si>
  <si>
    <t>Asesinato Intentado</t>
  </si>
  <si>
    <t>Homicidio Consumado</t>
  </si>
  <si>
    <t>Homicidio Intentado</t>
  </si>
  <si>
    <t>Maltrato Habitual 173.2 C.P.</t>
  </si>
  <si>
    <t>Detención ilegal.</t>
  </si>
  <si>
    <t>Contra la Integridad Moral 173.1 C.P.</t>
  </si>
  <si>
    <t>Abusos Sexuales</t>
  </si>
  <si>
    <t>Otra Agresión Sexual</t>
  </si>
  <si>
    <t>Allanamiento de Morada</t>
  </si>
  <si>
    <t>Quebrantamiento de Medida Cautelar</t>
  </si>
  <si>
    <t>Quebrantamiento de Condena</t>
  </si>
  <si>
    <t>Impago de Pensiones</t>
  </si>
  <si>
    <t>Vejación injusta Art. 620.2</t>
  </si>
  <si>
    <t>Total Falta</t>
  </si>
  <si>
    <t>CUADRO III. Parentesco de la víctima con el agresor.</t>
  </si>
  <si>
    <t>Cónyuge</t>
  </si>
  <si>
    <t>Ex cónyuge</t>
  </si>
  <si>
    <t>Pareja de hecho</t>
  </si>
  <si>
    <t>Ex pareja de hecho</t>
  </si>
  <si>
    <t>Hijos</t>
  </si>
  <si>
    <t>Progenitores</t>
  </si>
  <si>
    <t>Ordenación del territorio y urbanismo</t>
  </si>
  <si>
    <t>Flora y fauna</t>
  </si>
  <si>
    <t>Malos tratos a animales domésticos</t>
  </si>
  <si>
    <t>Nietos y otros descendientes</t>
  </si>
  <si>
    <t>Abuelos y otros ascendientes</t>
  </si>
  <si>
    <t xml:space="preserve">Persona vulnerable que conviva con el agresor                             </t>
  </si>
  <si>
    <t>Otros parientes</t>
  </si>
  <si>
    <t>CUADRO IV. Medidas Cautelares.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</si>
  <si>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</si>
  <si>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</si>
  <si>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</si>
  <si>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</si>
  <si>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</si>
  <si>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</si>
  <si>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Vida e Integridad</t>
  </si>
  <si>
    <t>Integridad Moral</t>
  </si>
  <si>
    <t>Libertad Sexual</t>
  </si>
  <si>
    <t>Inviolabilidad del Domicilio</t>
  </si>
  <si>
    <t>Administración de la Justicia</t>
  </si>
  <si>
    <t>Orden de alejamiento</t>
  </si>
  <si>
    <t>Orden de protección</t>
  </si>
  <si>
    <t>Maltrato Ocasional 153.1 C.P.</t>
  </si>
  <si>
    <t>Detención Ilegal.</t>
  </si>
  <si>
    <t>Amenazas 171.4</t>
  </si>
  <si>
    <t>Coacciones 172.2</t>
  </si>
  <si>
    <t>Total Delitos</t>
  </si>
  <si>
    <t>Total Faltas</t>
  </si>
  <si>
    <t>Parentesco</t>
  </si>
  <si>
    <t>Reincidencia</t>
  </si>
  <si>
    <t>Noviazgo</t>
  </si>
  <si>
    <t>Supuestos art. 416 Lecrim (dispensa)</t>
  </si>
  <si>
    <t>Retiradas de Acusación:</t>
  </si>
  <si>
    <t>Orden de Alejamiento, art. 544 bis LECrim.</t>
  </si>
  <si>
    <t>Penas</t>
  </si>
  <si>
    <t>Prisión</t>
  </si>
  <si>
    <t>Suspensión de la condena</t>
  </si>
  <si>
    <t>Sustitución de la pena</t>
  </si>
  <si>
    <t>Total Penas</t>
  </si>
  <si>
    <t>SINIESTRALIDAD LABORAL</t>
  </si>
  <si>
    <t>Delito de homicidio por accidente laboral</t>
  </si>
  <si>
    <t>Delito de lesiones por accidente laboral</t>
  </si>
  <si>
    <t>Muerte por accidente laboral, falta por imprudencia leve (art. 621.2 del CP)</t>
  </si>
  <si>
    <t>Lesiones en accidente laboral, falta de imprudencia grave (art. 621.1 del CP)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</si>
  <si>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</si>
  <si>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</si>
  <si>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</si>
  <si>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</si>
  <si>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</si>
  <si>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</si>
  <si>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</si>
  <si>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</si>
  <si>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</si>
  <si>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Matrimonios (procedimientos)</t>
  </si>
  <si>
    <t>Matrimonios (disoluciones contencioso / mutuo acuerdo)</t>
  </si>
  <si>
    <t>Matrimonios (disoluciones)</t>
  </si>
  <si>
    <t>Separaciones</t>
  </si>
  <si>
    <t>Divorcios</t>
  </si>
  <si>
    <t>Uniones de hecho</t>
  </si>
  <si>
    <t>CAUSAS SINIESTRALIDAD LABORAL</t>
  </si>
  <si>
    <t>Procedimientos judiciales</t>
  </si>
  <si>
    <t>Escritos de acusación Ministerio Fiscal</t>
  </si>
  <si>
    <t>Sentencias del Juzgado de lo Penal</t>
  </si>
  <si>
    <t>Sentencias Audiencia Provincial resolviendo recursos de apelación</t>
  </si>
  <si>
    <t>EXTRANJERÍA</t>
  </si>
  <si>
    <t>A- EXPULSIONES SUSTITUTIVAS EN EL PROCESO PENAL</t>
  </si>
  <si>
    <t>Recursos interpuestos</t>
  </si>
  <si>
    <t>B- EL FISCAL Y LA MEDIDA CAUTELAR DE INTERNAMIENTO</t>
  </si>
  <si>
    <t>Decretos determinando minoría de edad</t>
  </si>
  <si>
    <t>Repatriaciones acordadas</t>
  </si>
  <si>
    <t>Repatriaciones ejecutadas</t>
  </si>
  <si>
    <t>Diligencias de Investigación de Fiscalía incoadas</t>
  </si>
  <si>
    <t>Denuncias o querellas interpuestas</t>
  </si>
  <si>
    <t>ACTUACIÓN DE MEDIO AMBIENTE</t>
  </si>
  <si>
    <t>SEGURIDAD VIAL</t>
  </si>
  <si>
    <t>MEDIO AMBIENTE</t>
  </si>
  <si>
    <t>ARCHIVADAS</t>
  </si>
  <si>
    <t>DILIGENCIAS DE INVESTIGACION PENDIENTES AÑOS ANTERIORES</t>
  </si>
  <si>
    <t>CIVIL</t>
  </si>
  <si>
    <t>SENTENCIAS DE LOS JUZGADOS DE LO PENAL</t>
  </si>
  <si>
    <t>SENTENCIAS DE LA AUDIENCIA PROVINCIAL</t>
  </si>
  <si>
    <t>JUICIOS DE FALTAS CELEBRADOS POR EL MINISTERIO FISCAL</t>
  </si>
  <si>
    <t>CALIFICACIONES</t>
  </si>
  <si>
    <t>COMPARECENCIAS DE PRISIÓN</t>
  </si>
  <si>
    <t>Filiación</t>
  </si>
  <si>
    <t>Matrimonial</t>
  </si>
  <si>
    <t>Jurisdicción voluntaria otros</t>
  </si>
  <si>
    <t>DELITOS INFORMÁTICOS</t>
  </si>
  <si>
    <t>SENTENCIAS CONDENATORIAS</t>
  </si>
  <si>
    <t>DILIGENCIAS INVESTIGACIÓN</t>
  </si>
  <si>
    <t>Judicializadas</t>
  </si>
  <si>
    <t>Condenatorias sin conformidad acusado</t>
  </si>
  <si>
    <t>Condenatorias con conformidad acusado</t>
  </si>
  <si>
    <t>SUJETOS</t>
  </si>
  <si>
    <t>Acusados</t>
  </si>
  <si>
    <t>Condenados</t>
  </si>
  <si>
    <t>Aplicación de la DA 17ª de la LO 19/203</t>
  </si>
  <si>
    <t xml:space="preserve">Internamientos en CIE para expulsión conforme al art 89-6 LOEX </t>
  </si>
  <si>
    <t>Inspecciones de CIE</t>
  </si>
  <si>
    <t xml:space="preserve">Informes  favorables internamiento CIE </t>
  </si>
  <si>
    <t xml:space="preserve">Informes desfavorables internamiento CIE </t>
  </si>
  <si>
    <t>C- MENAS (determinación de la edad)</t>
  </si>
  <si>
    <t>D- MENAS (repatriaciones)</t>
  </si>
  <si>
    <t>Decretos determinando mayoría de edad</t>
  </si>
  <si>
    <t>Repatriaciones informadas favorablemente</t>
  </si>
  <si>
    <t>Repatriaciones informadas desfavorablemente</t>
  </si>
  <si>
    <t>E- DELITOS DE TRATA DE SERES HUMANOS (art. 177 bis CP)</t>
  </si>
  <si>
    <t>F- DELITOS CONTRA LOS DERECHOS DE LOS CIUDADANOS EXTRANJEROS (art. 318 bis CP)</t>
  </si>
  <si>
    <t>G- DELITOS CONTRA LOS DERECHOS DE LOS TRABAJADORES EXTRANJEROS (art. 312-2 CP)</t>
  </si>
  <si>
    <t xml:space="preserve">Procedimientos judiciales incoados  </t>
  </si>
  <si>
    <t>Informes favorables a la aplicación del art. 57-7 LOEX</t>
  </si>
  <si>
    <t>Comparecencias y vistas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</si>
  <si>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</si>
  <si>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</si>
  <si>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</si>
  <si>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</si>
  <si>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</si>
  <si>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</si>
  <si>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Delito de riesgo sin resultado lesivo (art. 316, 317 del CP)</t>
  </si>
  <si>
    <t>Lesiones en accidente laboral, falta por imprudencia leve (art. 621.3 del CP)</t>
  </si>
  <si>
    <t>ACTUACIÓN DE SEGURIDAD VIAL</t>
  </si>
  <si>
    <t>Diligencias Previas Juzgado de Instrucción</t>
  </si>
  <si>
    <t>Procedimiento Abreviado Juzgado de lo Penal</t>
  </si>
  <si>
    <t>CUADRO II: Calificaciones / sentencias</t>
  </si>
  <si>
    <t>Sentencias condenatorias</t>
  </si>
  <si>
    <t>Sentencias condenatorias por conformidad</t>
  </si>
  <si>
    <t>Sentencias absolutorias</t>
  </si>
  <si>
    <t>CUADRO III. Naturaleza de la infracción penal.</t>
  </si>
  <si>
    <t>CUADRO IV. Circunstancias modificativas de la responsabilidad criminal</t>
  </si>
  <si>
    <t>CUADRO V. Parentesco de la víctima con el agresor</t>
  </si>
  <si>
    <t>CUADRO VI. Retiradas de Acusación</t>
  </si>
  <si>
    <t>CUADRO VII. Medidas Cautelares</t>
  </si>
  <si>
    <t>Prisión provisional</t>
  </si>
  <si>
    <t>Orden de Protección, art. 544 ter LECrim. (total resoluciones)</t>
  </si>
  <si>
    <t>Adoptadas con medidas civiles</t>
  </si>
  <si>
    <t>CUADRO VIII. Uso de dispositivos electrónicos</t>
  </si>
  <si>
    <t>Penas de alejamiento</t>
  </si>
  <si>
    <t>CUADRO IX. Ejecución de Sentencias</t>
  </si>
  <si>
    <t>Condenatorias por conformidad</t>
  </si>
  <si>
    <t>Diligencias urgentes calificadas</t>
  </si>
  <si>
    <t>Procedimientos abreviados incoados</t>
  </si>
  <si>
    <t>Procedimientos abreviados calificados</t>
  </si>
  <si>
    <t>Transformadas en otros procedimientos</t>
  </si>
  <si>
    <t>Finalizadas</t>
  </si>
  <si>
    <t>Incoaciones</t>
  </si>
  <si>
    <t>Sobreseimientos</t>
  </si>
  <si>
    <t>No conformidades</t>
  </si>
  <si>
    <t>Urgentes</t>
  </si>
  <si>
    <t>Abreviado Penal</t>
  </si>
  <si>
    <t>Abreviado Audiencia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</si>
  <si>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</si>
  <si>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</si>
  <si>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</si>
  <si>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</si>
  <si>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</si>
  <si>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</si>
  <si>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</si>
  <si>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Matrimonio</t>
  </si>
  <si>
    <t>Nacionalidad</t>
  </si>
  <si>
    <t>Presentadas por el Fiscal</t>
  </si>
  <si>
    <t>Presentadas por particulares</t>
  </si>
  <si>
    <t>contencioso</t>
  </si>
  <si>
    <t>mutuo acuerdo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</si>
  <si>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</si>
  <si>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</si>
  <si>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</si>
  <si>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</si>
  <si>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</si>
  <si>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</si>
  <si>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Menores</t>
  </si>
  <si>
    <t>Sucesiones</t>
  </si>
  <si>
    <t>Consumo</t>
  </si>
  <si>
    <t>Otros jurisdicción voluntaria</t>
  </si>
  <si>
    <t>Competencia y jurisdicción</t>
  </si>
  <si>
    <t>Mercantil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</si>
  <si>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</si>
  <si>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</si>
  <si>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</si>
  <si>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</si>
  <si>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</si>
  <si>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</si>
  <si>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</si>
  <si>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Umbral:</t>
  </si>
  <si>
    <t>Total: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</si>
  <si>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</si>
  <si>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</si>
  <si>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</si>
  <si>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</si>
  <si>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</si>
  <si>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</si>
  <si>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</si>
  <si>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</si>
  <si>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</si>
  <si>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</si>
  <si>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</si>
  <si>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</si>
  <si>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</si>
  <si>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</si>
  <si>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</si>
  <si>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</si>
  <si>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</si>
  <si>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</si>
  <si>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</si>
  <si>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</si>
  <si>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</si>
  <si>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</si>
  <si>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</si>
  <si>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PROTECCION</t>
  </si>
  <si>
    <t>Tutela automática</t>
  </si>
  <si>
    <t>Expedientes de Guarda</t>
  </si>
  <si>
    <t>Situación de riesgo</t>
  </si>
  <si>
    <t>Intervención en acogimientos</t>
  </si>
  <si>
    <t>Intervención en adopciones</t>
  </si>
  <si>
    <t>Defensa de los derechos fundamentales</t>
  </si>
  <si>
    <t>Sustracción internacional de menores</t>
  </si>
  <si>
    <t>Visitas a Centros</t>
  </si>
  <si>
    <t>Ensayos Clínicos</t>
  </si>
  <si>
    <t>Impugnación a instacia del Fiscal</t>
  </si>
  <si>
    <t>Impugnación a instancia de particulares</t>
  </si>
  <si>
    <t>ACTUACIÓN DEL MINISTERIO FISCAL ANTE LA JURISDICCIÓN DE MENORES</t>
  </si>
  <si>
    <t>SENTENCIAS</t>
  </si>
  <si>
    <t>Condenatorias sin conformidad</t>
  </si>
  <si>
    <t>Condenatorias con conformidad</t>
  </si>
  <si>
    <t>Recursos del Fiscal</t>
  </si>
  <si>
    <t>Diligencias preliminares</t>
  </si>
  <si>
    <t>Apelación</t>
  </si>
  <si>
    <t>Casación</t>
  </si>
  <si>
    <t>Internamientos</t>
  </si>
  <si>
    <t>PRESENTACIÓN DE DENUNCIA/QUERELLA</t>
  </si>
  <si>
    <t>Diligencias Previas Juzgado Instrucción</t>
  </si>
  <si>
    <t>Procedimiento Abreviado Juzgado Penal</t>
  </si>
  <si>
    <t>Procedimiento Ordinario</t>
  </si>
  <si>
    <t>Jurado Juzgado</t>
  </si>
  <si>
    <t>Jurado Audiencia</t>
  </si>
  <si>
    <t>Delitos asociados a sentencias</t>
  </si>
  <si>
    <t>Permanencias de fines de semana</t>
  </si>
  <si>
    <t>Libertad vigilada</t>
  </si>
  <si>
    <t>Prestaciones en beneficio de la comunidad</t>
  </si>
  <si>
    <t>Privación de permisos y licencias</t>
  </si>
  <si>
    <t>Convivencia Familiar Educativa</t>
  </si>
  <si>
    <t>Actividad en materia penal</t>
  </si>
  <si>
    <t>Aforamientos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</si>
  <si>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</si>
  <si>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</si>
  <si>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</si>
  <si>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</si>
  <si>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Actividad gubernativa</t>
  </si>
  <si>
    <t>Amonestaciones</t>
  </si>
  <si>
    <t>Expedientes de reforma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</si>
  <si>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</si>
  <si>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</si>
  <si>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</si>
  <si>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</si>
  <si>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 ABREVIADO</t>
  </si>
  <si>
    <t>DE CONFORMIDAD</t>
  </si>
  <si>
    <t>JURADOS</t>
  </si>
  <si>
    <t>ACTUACIÓN DE VIOLENCIA DE GÉNERO</t>
  </si>
  <si>
    <t>DATOS BÁSICOS</t>
  </si>
  <si>
    <t>Año:</t>
  </si>
  <si>
    <t>SINIESTRALIDAD LABORAL - INFRACCIONES</t>
  </si>
  <si>
    <t>SINIESTRALIDAD LABORAL - DELITOS CAUSAS PENDIENTES</t>
  </si>
  <si>
    <t>SINIESTRALIDAD LABORAL - DILIGENCIAS DE INVESTIGACION</t>
  </si>
  <si>
    <t>INDICE DE INFORMES</t>
  </si>
  <si>
    <t>DELITOS MÁS SIGNIFICATIVOS</t>
  </si>
  <si>
    <t>Diligencias Previas</t>
  </si>
  <si>
    <t>Por los que se incoan diligencias previas</t>
  </si>
  <si>
    <t>Diligencias Urgentes</t>
  </si>
  <si>
    <t>Por los que se incoan diligencias urgentes</t>
  </si>
  <si>
    <t>Juicios de faltas celebrados por el Ministerio Fiscal</t>
  </si>
  <si>
    <t>Por los que se califican diligencias urgentes</t>
  </si>
  <si>
    <t>Calificaciones</t>
  </si>
  <si>
    <t>Por los que se incoan procedimientos abreviados</t>
  </si>
  <si>
    <t>Sentencias de los Juzgados de lo Penal</t>
  </si>
  <si>
    <t>Por los que se califican procedimientos abreviados</t>
  </si>
  <si>
    <t>Sentencias de la Audiencia Provincial</t>
  </si>
  <si>
    <t>Por los que se incoa procedimiento de sumario ordinario</t>
  </si>
  <si>
    <t>Comparecencias de prisión</t>
  </si>
  <si>
    <t>Por los que se califica procedimiento de sumario ordinario</t>
  </si>
  <si>
    <t>Diligencias de investigación (I)</t>
  </si>
  <si>
    <t>Por los que se incoan los jurados</t>
  </si>
  <si>
    <t>Diligencias de investigación (II)</t>
  </si>
  <si>
    <t>Por los que se califican los jurados</t>
  </si>
  <si>
    <t>Civil</t>
  </si>
  <si>
    <t>ACTUACIÓN DE SINIESTRALIDAD LABORAL</t>
  </si>
  <si>
    <t>Infracciones</t>
  </si>
  <si>
    <t>Delitos causas pendientes</t>
  </si>
  <si>
    <t>Diligencias de investigación</t>
  </si>
  <si>
    <t>Por los que se incoan diligencias de investigación</t>
  </si>
  <si>
    <t>Registro Civil</t>
  </si>
  <si>
    <t>Por los que se han solicitado medidas de prisión</t>
  </si>
  <si>
    <t>Demandas de incapacidad</t>
  </si>
  <si>
    <t>Por los que se dictan sentencias condenatorias</t>
  </si>
  <si>
    <t>ACTUACIONES DEL MF ANTE LA JURISDICCIÓN DE MENORES</t>
  </si>
  <si>
    <t>SERVICIO DE VIOLENCIA DE GÉNERO</t>
  </si>
  <si>
    <t>Diligencias preliminares / expedientes de reforma</t>
  </si>
  <si>
    <t>Procedimientos / sentencias</t>
  </si>
  <si>
    <t>Sentencias</t>
  </si>
  <si>
    <t>Conductas delictivas en los procedimientos incoados</t>
  </si>
  <si>
    <t>Medidas</t>
  </si>
  <si>
    <t>Conductas delictivas en los procedimientos calificados</t>
  </si>
  <si>
    <t>Delitos</t>
  </si>
  <si>
    <t>Parentesco entre víctima y agresor</t>
  </si>
  <si>
    <t>Faltas</t>
  </si>
  <si>
    <t>Medidas cautelares</t>
  </si>
  <si>
    <t>Protección</t>
  </si>
  <si>
    <t>SERVICIO DE VIOLENCIA DOMÉSTICA</t>
  </si>
  <si>
    <t>Procedimientos incoados</t>
  </si>
  <si>
    <t>Procedimientos calificados</t>
  </si>
  <si>
    <t>DILIGENCIAS PREVIAS</t>
  </si>
  <si>
    <t>% Diferencia</t>
  </si>
  <si>
    <t>VOLUMEN</t>
  </si>
  <si>
    <t>Pendientes al 1 de enero</t>
  </si>
  <si>
    <t>Incoadas en el año</t>
  </si>
  <si>
    <t>Expulsión sustitutiva de penas solicitada en calificación</t>
  </si>
  <si>
    <t>Expulsión sustitutiva de penas solicitada en sentencia</t>
  </si>
  <si>
    <t>Expulsión sustitutiva de penas solicitada en ejecutoria</t>
  </si>
  <si>
    <t>Decretos de archivo sin determinación</t>
  </si>
  <si>
    <t>Calificaciones formuladas</t>
  </si>
  <si>
    <t>Incoadas en el año con entrada en Fiscalía</t>
  </si>
  <si>
    <t>Reabiertas en el año</t>
  </si>
  <si>
    <t>Pendientes 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</si>
  <si>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</si>
  <si>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</si>
  <si>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</si>
  <si>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</si>
  <si>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</si>
  <si>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En Juicio de Faltas</t>
  </si>
  <si>
    <t>En Procedimiento Abreviado</t>
  </si>
  <si>
    <t>En Sumario</t>
  </si>
  <si>
    <t>En Tribunal Jurado</t>
  </si>
  <si>
    <t>En Diligencias Urgentes</t>
  </si>
  <si>
    <t>DILIGENCIAS URGENTES</t>
  </si>
  <si>
    <t>Incoadas durante el año</t>
  </si>
  <si>
    <t>DATOS GENERALES - PROVINCIAL</t>
  </si>
  <si>
    <t>DATOS GENERALES - SUPERIOR COMUNIDAD AUTÓNOMA</t>
  </si>
  <si>
    <t>DESTINO DE LAS INCOADAS EN EL AÑO</t>
  </si>
  <si>
    <t>Sobreseimiento/Archivo</t>
  </si>
  <si>
    <t>Transformación en Diligencias Previas</t>
  </si>
  <si>
    <t>Transformación en Juicios de Faltas</t>
  </si>
  <si>
    <t>Calificación</t>
  </si>
  <si>
    <t>JUICIOS DE FALTAS</t>
  </si>
  <si>
    <t>INCOACIONES ORDINARIOS</t>
  </si>
  <si>
    <t>Directamente como Juicios de Faltas</t>
  </si>
  <si>
    <t>Por transformación de otros procedimientos</t>
  </si>
  <si>
    <t>Total</t>
  </si>
  <si>
    <t>Directamente</t>
  </si>
  <si>
    <t>INCOACIONES INMEDIATOS</t>
  </si>
  <si>
    <t>A partir de diligencias urgentes</t>
  </si>
  <si>
    <t>CELEBRADOS CON INTERVENCIÓN DEL M.F.</t>
  </si>
  <si>
    <t>Ordinarios</t>
  </si>
  <si>
    <t>Inmediatos</t>
  </si>
  <si>
    <t>PROCEDIMIENTOS ABREVIADOS EN LOS JUZGADOS DE INSTRUCCIÓN</t>
  </si>
  <si>
    <t>Amenazas (todos los supuestos no condicionales)</t>
  </si>
  <si>
    <t>Violencia en el ámbito familiar. Amenazas</t>
  </si>
  <si>
    <t>Violencia en el ámbito familiar. Coacciones</t>
  </si>
  <si>
    <t>Omisión de los deberes de guarda del menor estado prost/corrup</t>
  </si>
  <si>
    <t>Descubrimiento/revelación de secretos por funcionario público</t>
  </si>
  <si>
    <t>Revelación de secretos por particular (art. 199 CP)</t>
  </si>
  <si>
    <t>Entrega indebida de un menor o incapaz</t>
  </si>
  <si>
    <t>VOLUMEN TRAMITADO</t>
  </si>
  <si>
    <t xml:space="preserve">Pendientes al 1 de enero </t>
  </si>
  <si>
    <t xml:space="preserve">Reabiertos durante el año </t>
  </si>
  <si>
    <t>Incoados durante el año</t>
  </si>
  <si>
    <t>Total reabiertos e incoados</t>
  </si>
  <si>
    <t>Pendientes al 31 de diciembre</t>
  </si>
  <si>
    <t>TRAMITACIÓN</t>
  </si>
  <si>
    <t>Calificados ante el Juzgado de lo Penal</t>
  </si>
  <si>
    <t>Calificados ante la Audiencia Provincial</t>
  </si>
  <si>
    <t>Total calificados</t>
  </si>
  <si>
    <t>Sobreseimientos/Archivos</t>
  </si>
  <si>
    <t>Transfomación en otros procedimientos</t>
  </si>
  <si>
    <t>SUMARIOS</t>
  </si>
  <si>
    <t>JUZGADO</t>
  </si>
  <si>
    <t xml:space="preserve">Incoados durante el año </t>
  </si>
  <si>
    <t>Reabiertos durante el año</t>
  </si>
  <si>
    <t>Conclusos</t>
  </si>
  <si>
    <t>AUDIENCIA</t>
  </si>
  <si>
    <t xml:space="preserve">Calificaciones </t>
  </si>
  <si>
    <t>Transformaciones</t>
  </si>
  <si>
    <t>Revocaciones</t>
  </si>
  <si>
    <t>TRIBUNAL DEL JURADO</t>
  </si>
  <si>
    <t xml:space="preserve">Incoaciones </t>
  </si>
  <si>
    <t>Juicios</t>
  </si>
  <si>
    <t>Conformidades sin Juicio</t>
  </si>
  <si>
    <t>JUICIOS</t>
  </si>
  <si>
    <t>Celebrados</t>
  </si>
  <si>
    <t>Suspendidos</t>
  </si>
  <si>
    <t>EN PROCEDIMIENTOS ABREVIADOS Y DILIGENCIAS URGENTES</t>
  </si>
  <si>
    <t>EN PROCEDIMIENTOS ABREVIADOS, SUMARIOS Y JURADOS</t>
  </si>
  <si>
    <t>ANTE TRIBUNALES SUPERIORES DE JUSTICIA</t>
  </si>
  <si>
    <t>SENTENCIAS JUZGADOS DE INSTRUCCIÓN EN JUICIOS DE FALTAS</t>
  </si>
  <si>
    <t>CONDENATORIAS</t>
  </si>
  <si>
    <t>ABSOLUTORIAS</t>
  </si>
  <si>
    <t>RECURSOS DEL FISCAL</t>
  </si>
  <si>
    <t>SENTENCIAS JUZGADOS DE INSTRUCCIÓN POR CONFORMIDAD EN DILIGENCIAS URGENTES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</si>
  <si>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</si>
  <si>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</si>
  <si>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</si>
  <si>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</si>
  <si>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</si>
  <si>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</si>
  <si>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</si>
  <si>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</si>
  <si>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</si>
  <si>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</si>
  <si>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</si>
  <si>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</si>
  <si>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PETICION DE PRISION SIN FIANZA</t>
  </si>
  <si>
    <t>Acordada por el Órgano</t>
  </si>
  <si>
    <t>No acordada</t>
  </si>
  <si>
    <t>PETICION DE PRISION CON FIANZA</t>
  </si>
  <si>
    <t>PETICION DE LIBERTAD</t>
  </si>
  <si>
    <t>No acordada por el Órgano</t>
  </si>
  <si>
    <t xml:space="preserve">DILIGENCIAS PREPROCESALES PENALES 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</si>
  <si>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</si>
  <si>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</si>
  <si>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</si>
  <si>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</si>
  <si>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</si>
  <si>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</si>
  <si>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</si>
  <si>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</si>
  <si>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</si>
  <si>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</si>
  <si>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</si>
  <si>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</si>
  <si>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VIGILANCIA PENITENCIARIA</t>
  </si>
  <si>
    <t>PROCEDIMIENTOS</t>
  </si>
  <si>
    <t>Expedientes disciplinarios</t>
  </si>
  <si>
    <t>Libertad condicional</t>
  </si>
  <si>
    <t>Medidas de seguridad</t>
  </si>
  <si>
    <t>Trabajos en beneficio de la comunidad</t>
  </si>
  <si>
    <t>Redenciones</t>
  </si>
  <si>
    <t>Refundiciones</t>
  </si>
  <si>
    <t>DICTÁMENES</t>
  </si>
  <si>
    <t>ACTUACION CIVIL Y MERCANTIL</t>
  </si>
  <si>
    <t>PROCEDIMIENTOS JUDICIALES INCOADOS</t>
  </si>
  <si>
    <t>ACTIVIDAD EN MATERIA PENAL</t>
  </si>
  <si>
    <t>AFORAMIENTOS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</si>
  <si>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</si>
  <si>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</si>
  <si>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</si>
  <si>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</si>
  <si>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Vistas apelaciones jurado</t>
  </si>
  <si>
    <t>Recursos de casación</t>
  </si>
  <si>
    <t>Jueces y Fiscales</t>
  </si>
  <si>
    <t>Otros aforados</t>
  </si>
  <si>
    <t>Vistas asistidas</t>
  </si>
  <si>
    <t>Informes de competencia</t>
  </si>
  <si>
    <t>Derechos fundamentales</t>
  </si>
  <si>
    <t>Materia electoral</t>
  </si>
  <si>
    <t>Otros procedimientos</t>
  </si>
  <si>
    <t>Recursos de suplicación</t>
  </si>
  <si>
    <t>Recursos de unificación de doctrina</t>
  </si>
  <si>
    <t>Atestado policial</t>
  </si>
  <si>
    <t>Remitidas a un órgano judicial</t>
  </si>
  <si>
    <t>DERECHOS FUNDAMENTALES</t>
  </si>
  <si>
    <t>REGISTRO CIVIL</t>
  </si>
  <si>
    <t>EXPEDIENTES DE MATRIMONIO CIVIL</t>
  </si>
  <si>
    <t>EXPEDIENTES DE NACIONALIDAD</t>
  </si>
  <si>
    <t>OTROS EXPEDIENTES</t>
  </si>
  <si>
    <t>INCAPACIDADES</t>
  </si>
  <si>
    <t>DILIGENCIAS INFORMATIVAS SOBRE INCAPACIDAD O RECAPACITACIÓN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</si>
  <si>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</si>
  <si>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</si>
  <si>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</si>
  <si>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</si>
  <si>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</si>
  <si>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</si>
  <si>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EXPEDIENTES DE TUTELA Y CURATELA</t>
  </si>
  <si>
    <t>Incoados por los Juzgados</t>
  </si>
  <si>
    <t>Dictaminados en el año</t>
  </si>
  <si>
    <t xml:space="preserve">EXPEDIENTES DE PROTECCION PATRIMONIAL (LEY 41/03) </t>
  </si>
  <si>
    <t>Incoaciones a instancia del Fiscal</t>
  </si>
  <si>
    <t>Incoaciones a instancia de particulares</t>
  </si>
  <si>
    <t>EXPEDIENTES DE INTERNAMIENTO</t>
  </si>
  <si>
    <t>Incoados</t>
  </si>
  <si>
    <t>EXPEDIENTES SOBRE ENSAYOS CLÍNICOS</t>
  </si>
  <si>
    <t>CONTENCIOSO-ADMINISTRATIVO</t>
  </si>
  <si>
    <t>DICTÁMENES DE COMPETENCIA</t>
  </si>
  <si>
    <t>Contestaciones a demandas</t>
  </si>
  <si>
    <t>Vistas</t>
  </si>
  <si>
    <t>MATERIA ELECTORAL</t>
  </si>
  <si>
    <t>ENTRADAS EN DOMICILIO</t>
  </si>
  <si>
    <t>OTROS</t>
  </si>
  <si>
    <t xml:space="preserve">JURISDICCION SOCIAL </t>
  </si>
  <si>
    <t xml:space="preserve">ASUNTOS GUBERNATIVOS 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</si>
  <si>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</si>
  <si>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</si>
  <si>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</si>
  <si>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</si>
  <si>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</si>
  <si>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</si>
  <si>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</si>
  <si>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</si>
  <si>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</si>
  <si>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</si>
  <si>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</si>
  <si>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</si>
  <si>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</si>
  <si>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</si>
  <si>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</si>
  <si>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Del homicidio y sus formas</t>
  </si>
  <si>
    <t>Homicidio</t>
  </si>
  <si>
    <t>Asesinato</t>
  </si>
  <si>
    <t>Permisos de salida</t>
  </si>
  <si>
    <t>Clasificación de grado</t>
  </si>
  <si>
    <t>Sanciones disciplinarias</t>
  </si>
  <si>
    <t>Arrestos fin de semana</t>
  </si>
  <si>
    <t>Otras quejas/peticiones</t>
  </si>
  <si>
    <t>Comunicaciones (Intervención/Restricción/Suspensión)</t>
  </si>
  <si>
    <t>Limitaciones de régimen (art. 75 RP)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</si>
  <si>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</si>
  <si>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</si>
  <si>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</si>
  <si>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</si>
  <si>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</si>
  <si>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</si>
  <si>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CUESTIONES DE COMPETENCIA</t>
  </si>
  <si>
    <t>Derechos Fundamentales</t>
  </si>
  <si>
    <t>OTROS SEÑALAMIENTOS</t>
  </si>
  <si>
    <t>EJECUCIONES</t>
  </si>
  <si>
    <t>DEMANDAS DEL MINISTERIO FISCAL</t>
  </si>
  <si>
    <t>Deliberación beneficio inventario</t>
  </si>
  <si>
    <t>Testamento de palabra</t>
  </si>
  <si>
    <t>Aprobación acta notoriedad</t>
  </si>
  <si>
    <t>Deslinde</t>
  </si>
  <si>
    <t>Exequator</t>
  </si>
  <si>
    <t>Dictámenes de competencia</t>
  </si>
  <si>
    <t>Ordinario</t>
  </si>
  <si>
    <t>Verbal</t>
  </si>
  <si>
    <t>Pieza seccióncalificación</t>
  </si>
  <si>
    <t>Pieza incidente concursal oposición calificación</t>
  </si>
  <si>
    <t>Procedimientos antiguos</t>
  </si>
  <si>
    <t>Aborto/Esterilización</t>
  </si>
  <si>
    <t>Curatela</t>
  </si>
  <si>
    <t>Ensayos clínicos</t>
  </si>
  <si>
    <t>Incapacitación</t>
  </si>
  <si>
    <t>Medidas cautelares previas</t>
  </si>
  <si>
    <t>Protección patrimonial ley 41/2003</t>
  </si>
  <si>
    <t>Rehabilitación de capacidad</t>
  </si>
  <si>
    <t>Tutela</t>
  </si>
  <si>
    <t>MERCANTIL - DEMANDAS PRESENTADAS POR EL FISCAL</t>
  </si>
  <si>
    <t>Competencia desleal</t>
  </si>
  <si>
    <t>Publicidad</t>
  </si>
  <si>
    <t>Condiciones generales de la contratación</t>
  </si>
  <si>
    <t>Discapaces</t>
  </si>
  <si>
    <t>Violencia en el ámbito familiar. Acoso</t>
  </si>
  <si>
    <t>Detención/Secuestro de Autoridad o Funcionario del Estado</t>
  </si>
  <si>
    <t>Coacciones Matrimonio Forzado</t>
  </si>
  <si>
    <t>Acoso</t>
  </si>
  <si>
    <t>Producción, distribución o tenencia material pornográfico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</si>
  <si>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</si>
  <si>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</si>
  <si>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</si>
  <si>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</si>
  <si>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</si>
  <si>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Exhibición y provocación sexual sobre menores de 16 años</t>
  </si>
  <si>
    <t>Uso de prostitución de persona menor de edad o incapaz</t>
  </si>
  <si>
    <t>Asistencia a espectaculos exhibicionistas o porno.</t>
  </si>
  <si>
    <t>Ataques a sistemas de información / interceptación de datos elect.</t>
  </si>
  <si>
    <t>Hurto (Conductas varias)</t>
  </si>
  <si>
    <t>Estafa (Todos los supuestos)</t>
  </si>
  <si>
    <t>Apropiación indebida (Todos los supuestos)</t>
  </si>
  <si>
    <t>Frustración de la ejecución</t>
  </si>
  <si>
    <t>Insolvencia punible</t>
  </si>
  <si>
    <t>Contra la propiedad intelectual ordinario</t>
  </si>
  <si>
    <t>Contra la propiedad industrial patentes y mod. utilidad</t>
  </si>
  <si>
    <t>Corrupción en el sector privado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</si>
  <si>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</si>
  <si>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</si>
  <si>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</si>
  <si>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</si>
  <si>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</si>
  <si>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Incendios por imprudecia</t>
  </si>
  <si>
    <t>Dopaje deportivo</t>
  </si>
  <si>
    <t>Conducción a velocidad con exceso reglamentario</t>
  </si>
  <si>
    <t>Uso de documento falso (público o mercantil)</t>
  </si>
  <si>
    <t>Estafa o fraude prestación S.S. por autoridad o funcionario público</t>
  </si>
  <si>
    <t>Quebrantamiento condena o medida cautelar (Todos los supuestos)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</si>
  <si>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</si>
  <si>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</si>
  <si>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</si>
  <si>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</si>
  <si>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</si>
  <si>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</si>
  <si>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Obtención mediante causa falsa de despacho o autorización (Ley 12/1995)</t>
  </si>
  <si>
    <t>Financiación ilegal de partidos políticos</t>
  </si>
  <si>
    <t>Juicio delito leve</t>
  </si>
  <si>
    <t>Transformación en juicio delito leve</t>
  </si>
  <si>
    <t>JUICIOS DELITOS LEVES</t>
  </si>
  <si>
    <t>INCOACIONES</t>
  </si>
  <si>
    <t>EN JUICIOS DELITOS LEVES</t>
  </si>
  <si>
    <t>ANTE JUZGADOS DE INSTRUCCIÓN EN JUICIOS DE FALTAS CON INTERVENCIÓN DEL FISCAL</t>
  </si>
  <si>
    <t>ANTE JUZGADOS DE INSTRUCCIÓN EN JUICIOS DELITOS LEVES</t>
  </si>
  <si>
    <t>ANTE JUZGADOS DE LO PENAL EN PROCEDIMIENTOS ABREVIADOS Y DILIGENCIAS URGENTES</t>
  </si>
  <si>
    <t>SENTENCIAS JUZGADOS DE INSTRUCCIÓN EN DELITOS LEVES</t>
  </si>
  <si>
    <t>DELITOS LEVES</t>
  </si>
  <si>
    <t>Cerrado</t>
  </si>
  <si>
    <t>Semiabierto</t>
  </si>
  <si>
    <t>Abierto</t>
  </si>
  <si>
    <t>Terapeúticos</t>
  </si>
  <si>
    <t>Maltrato habitual 173.2 C.P.</t>
  </si>
  <si>
    <t>Acoso familiar 172 Ter C.P.</t>
  </si>
  <si>
    <t>Amenazas 171 C.P.</t>
  </si>
  <si>
    <t>Coacciones 172 C.P.</t>
  </si>
  <si>
    <t>Total Delitos Leves</t>
  </si>
  <si>
    <t>Delito leve muerte laboral por imprudencia</t>
  </si>
  <si>
    <t>Delito leve lesiones laborales por imprudencia</t>
  </si>
  <si>
    <t>Delitos leves</t>
  </si>
  <si>
    <t>CRIMINALIDAD INFORMÁTICA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</si>
  <si>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</si>
  <si>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</si>
  <si>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</si>
  <si>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</si>
  <si>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</si>
  <si>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</si>
  <si>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</si>
  <si>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</si>
  <si>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</si>
  <si>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</si>
  <si>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</si>
  <si>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</si>
  <si>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</si>
  <si>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</si>
  <si>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</si>
  <si>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</si>
  <si>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</si>
  <si>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</si>
  <si>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</si>
  <si>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</si>
  <si>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</si>
  <si>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</si>
  <si>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</si>
  <si>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</si>
  <si>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Cantabria</t>
  </si>
  <si>
    <t>ANTE LA AUDIENCIA PROVINCIAL EN PROCEDIMIENTOS ABREVIADOS, SUMARIOS Y JURADOS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</si>
</sst>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&quot;    &quot;"/>
    <numFmt numFmtId="166" formatCode="#,##0&quot;  &quot;"/>
    <numFmt numFmtId="167" formatCode="#,##0\ \ \ \ "/>
    <numFmt numFmtId="168" formatCode="#,##0\ \ 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##.##"/>
    <numFmt numFmtId="174" formatCode="0.000"/>
    <numFmt numFmtId="175" formatCode="0;\%"/>
    <numFmt numFmtId="176" formatCode="0;0.0%"/>
    <numFmt numFmtId="177" formatCode="#;#%"/>
    <numFmt numFmtId="178" formatCode="#,##0%"/>
  </numFmts>
  <fonts count="62">
    <font>
      <sz val="10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1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9"/>
      <name val="Arial"/>
      <family val="2"/>
    </font>
    <font>
      <sz val="12"/>
      <name val="Arial"/>
      <family val="2"/>
    </font>
    <font>
      <b/>
      <sz val="10"/>
      <color indexed="18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b/>
      <sz val="10"/>
      <color indexed="57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0"/>
      <color indexed="9"/>
      <name val="Times New Roman"/>
      <family val="1"/>
    </font>
    <font>
      <sz val="10"/>
      <color indexed="12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b/>
      <sz val="10"/>
      <color indexed="18"/>
      <name val="Times New Roman"/>
      <family val="1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u val="single"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i/>
      <sz val="12"/>
      <name val="Arial"/>
      <family val="2"/>
    </font>
    <font>
      <b/>
      <sz val="7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9.6"/>
      <color indexed="8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69696"/>
        <bgColor indexed="64"/>
      </patternFill>
    </fill>
  </fills>
  <borders count="1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/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/>
      <bottom>
        <color indexed="6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4" borderId="0" applyNumberFormat="0" applyBorder="0" applyAlignment="0" applyProtection="0"/>
    <xf numFmtId="0" fontId="44" fillId="16" borderId="1" applyNumberFormat="0" applyAlignment="0" applyProtection="0"/>
    <xf numFmtId="0" fontId="45" fillId="1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8" fillId="7" borderId="1" applyNumberFormat="0" applyAlignment="0" applyProtection="0"/>
    <xf numFmtId="0" fontId="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52" fillId="16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67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24" borderId="0" xfId="0" applyFont="1" applyFill="1" applyAlignment="1" applyProtection="1">
      <alignment/>
      <protection/>
    </xf>
    <xf numFmtId="0" fontId="4" fillId="25" borderId="10" xfId="0" applyFont="1" applyFill="1" applyBorder="1" applyAlignment="1" applyProtection="1">
      <alignment horizontal="right"/>
      <protection/>
    </xf>
    <xf numFmtId="0" fontId="5" fillId="25" borderId="11" xfId="0" applyFont="1" applyFill="1" applyBorder="1" applyAlignment="1" applyProtection="1">
      <alignment horizontal="left"/>
      <protection locked="0"/>
    </xf>
    <xf numFmtId="0" fontId="4" fillId="25" borderId="12" xfId="0" applyFont="1" applyFill="1" applyBorder="1" applyAlignment="1" applyProtection="1">
      <alignment horizontal="right"/>
      <protection/>
    </xf>
    <xf numFmtId="0" fontId="5" fillId="25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1" fillId="26" borderId="14" xfId="0" applyNumberFormat="1" applyFont="1" applyFill="1" applyBorder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9" fillId="25" borderId="15" xfId="0" applyFont="1" applyFill="1" applyBorder="1" applyAlignment="1" applyProtection="1">
      <alignment horizontal="left"/>
      <protection/>
    </xf>
    <xf numFmtId="3" fontId="8" fillId="27" borderId="16" xfId="0" applyNumberFormat="1" applyFont="1" applyFill="1" applyBorder="1" applyAlignment="1" applyProtection="1">
      <alignment/>
      <protection locked="0"/>
    </xf>
    <xf numFmtId="164" fontId="8" fillId="27" borderId="16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9" fillId="25" borderId="17" xfId="0" applyFont="1" applyFill="1" applyBorder="1" applyAlignment="1" applyProtection="1">
      <alignment horizontal="left"/>
      <protection/>
    </xf>
    <xf numFmtId="3" fontId="8" fillId="27" borderId="17" xfId="0" applyNumberFormat="1" applyFont="1" applyFill="1" applyBorder="1" applyAlignment="1" applyProtection="1">
      <alignment/>
      <protection locked="0"/>
    </xf>
    <xf numFmtId="164" fontId="8" fillId="27" borderId="17" xfId="0" applyNumberFormat="1" applyFont="1" applyFill="1" applyBorder="1" applyAlignment="1" applyProtection="1">
      <alignment/>
      <protection/>
    </xf>
    <xf numFmtId="0" fontId="9" fillId="25" borderId="18" xfId="0" applyFont="1" applyFill="1" applyBorder="1" applyAlignment="1" applyProtection="1">
      <alignment horizontal="left"/>
      <protection/>
    </xf>
    <xf numFmtId="3" fontId="8" fillId="27" borderId="18" xfId="0" applyNumberFormat="1" applyFont="1" applyFill="1" applyBorder="1" applyAlignment="1" applyProtection="1">
      <alignment/>
      <protection locked="0"/>
    </xf>
    <xf numFmtId="164" fontId="8" fillId="27" borderId="18" xfId="0" applyNumberFormat="1" applyFont="1" applyFill="1" applyBorder="1" applyAlignment="1" applyProtection="1">
      <alignment/>
      <protection/>
    </xf>
    <xf numFmtId="0" fontId="9" fillId="25" borderId="16" xfId="0" applyFont="1" applyFill="1" applyBorder="1" applyAlignment="1" applyProtection="1">
      <alignment horizontal="left"/>
      <protection/>
    </xf>
    <xf numFmtId="0" fontId="9" fillId="25" borderId="19" xfId="0" applyFont="1" applyFill="1" applyBorder="1" applyAlignment="1" applyProtection="1">
      <alignment horizontal="left"/>
      <protection/>
    </xf>
    <xf numFmtId="3" fontId="8" fillId="27" borderId="19" xfId="0" applyNumberFormat="1" applyFont="1" applyFill="1" applyBorder="1" applyAlignment="1" applyProtection="1">
      <alignment/>
      <protection locked="0"/>
    </xf>
    <xf numFmtId="164" fontId="8" fillId="27" borderId="19" xfId="0" applyNumberFormat="1" applyFont="1" applyFill="1" applyBorder="1" applyAlignment="1" applyProtection="1">
      <alignment/>
      <protection/>
    </xf>
    <xf numFmtId="0" fontId="9" fillId="28" borderId="20" xfId="0" applyFont="1" applyFill="1" applyBorder="1" applyAlignment="1" applyProtection="1">
      <alignment horizontal="center"/>
      <protection/>
    </xf>
    <xf numFmtId="0" fontId="9" fillId="25" borderId="2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 locked="0"/>
    </xf>
    <xf numFmtId="0" fontId="9" fillId="25" borderId="21" xfId="0" applyFont="1" applyFill="1" applyBorder="1" applyAlignment="1" applyProtection="1">
      <alignment horizontal="left"/>
      <protection/>
    </xf>
    <xf numFmtId="3" fontId="8" fillId="0" borderId="16" xfId="0" applyNumberFormat="1" applyFont="1" applyBorder="1" applyAlignment="1" applyProtection="1">
      <alignment/>
      <protection locked="0"/>
    </xf>
    <xf numFmtId="164" fontId="8" fillId="0" borderId="16" xfId="0" applyNumberFormat="1" applyFont="1" applyBorder="1" applyAlignment="1" applyProtection="1">
      <alignment/>
      <protection/>
    </xf>
    <xf numFmtId="0" fontId="9" fillId="25" borderId="22" xfId="0" applyFont="1" applyFill="1" applyBorder="1" applyAlignment="1" applyProtection="1">
      <alignment horizontal="left" vertical="center"/>
      <protection/>
    </xf>
    <xf numFmtId="3" fontId="8" fillId="0" borderId="17" xfId="0" applyNumberFormat="1" applyFont="1" applyBorder="1" applyAlignment="1" applyProtection="1">
      <alignment/>
      <protection locked="0"/>
    </xf>
    <xf numFmtId="164" fontId="8" fillId="0" borderId="17" xfId="0" applyNumberFormat="1" applyFont="1" applyBorder="1" applyAlignment="1" applyProtection="1">
      <alignment/>
      <protection/>
    </xf>
    <xf numFmtId="0" fontId="9" fillId="25" borderId="23" xfId="0" applyFont="1" applyFill="1" applyBorder="1" applyAlignment="1" applyProtection="1">
      <alignment horizontal="left"/>
      <protection/>
    </xf>
    <xf numFmtId="3" fontId="8" fillId="0" borderId="19" xfId="0" applyNumberFormat="1" applyFont="1" applyBorder="1" applyAlignment="1" applyProtection="1">
      <alignment/>
      <protection locked="0"/>
    </xf>
    <xf numFmtId="164" fontId="8" fillId="0" borderId="19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9" fillId="25" borderId="24" xfId="0" applyFont="1" applyFill="1" applyBorder="1" applyAlignment="1" applyProtection="1">
      <alignment horizontal="left"/>
      <protection/>
    </xf>
    <xf numFmtId="0" fontId="9" fillId="25" borderId="22" xfId="0" applyFont="1" applyFill="1" applyBorder="1" applyAlignment="1" applyProtection="1">
      <alignment horizontal="left"/>
      <protection/>
    </xf>
    <xf numFmtId="3" fontId="0" fillId="0" borderId="0" xfId="0" applyNumberFormat="1" applyAlignment="1" applyProtection="1">
      <alignment/>
      <protection/>
    </xf>
    <xf numFmtId="0" fontId="10" fillId="25" borderId="23" xfId="0" applyFont="1" applyFill="1" applyBorder="1" applyAlignment="1" applyProtection="1">
      <alignment horizontal="left"/>
      <protection/>
    </xf>
    <xf numFmtId="3" fontId="13" fillId="0" borderId="18" xfId="0" applyNumberFormat="1" applyFont="1" applyBorder="1" applyAlignment="1" applyProtection="1">
      <alignment/>
      <protection/>
    </xf>
    <xf numFmtId="0" fontId="9" fillId="28" borderId="25" xfId="0" applyFont="1" applyFill="1" applyBorder="1" applyAlignment="1" applyProtection="1">
      <alignment horizontal="center" vertical="center"/>
      <protection/>
    </xf>
    <xf numFmtId="0" fontId="9" fillId="25" borderId="18" xfId="0" applyFont="1" applyFill="1" applyBorder="1" applyAlignment="1" applyProtection="1">
      <alignment/>
      <protection/>
    </xf>
    <xf numFmtId="3" fontId="8" fillId="0" borderId="25" xfId="0" applyNumberFormat="1" applyFont="1" applyBorder="1" applyAlignment="1" applyProtection="1">
      <alignment/>
      <protection locked="0"/>
    </xf>
    <xf numFmtId="164" fontId="8" fillId="0" borderId="25" xfId="0" applyNumberFormat="1" applyFont="1" applyBorder="1" applyAlignment="1" applyProtection="1">
      <alignment/>
      <protection/>
    </xf>
    <xf numFmtId="0" fontId="9" fillId="28" borderId="26" xfId="0" applyFont="1" applyFill="1" applyBorder="1" applyAlignment="1" applyProtection="1">
      <alignment horizontal="center" vertical="center"/>
      <protection/>
    </xf>
    <xf numFmtId="0" fontId="10" fillId="25" borderId="19" xfId="0" applyFont="1" applyFill="1" applyBorder="1" applyAlignment="1" applyProtection="1">
      <alignment/>
      <protection/>
    </xf>
    <xf numFmtId="3" fontId="13" fillId="0" borderId="19" xfId="0" applyNumberFormat="1" applyFont="1" applyBorder="1" applyAlignment="1" applyProtection="1">
      <alignment/>
      <protection/>
    </xf>
    <xf numFmtId="0" fontId="10" fillId="25" borderId="17" xfId="0" applyFont="1" applyFill="1" applyBorder="1" applyAlignment="1" applyProtection="1">
      <alignment horizontal="left"/>
      <protection/>
    </xf>
    <xf numFmtId="3" fontId="13" fillId="0" borderId="17" xfId="0" applyNumberFormat="1" applyFont="1" applyBorder="1" applyAlignment="1" applyProtection="1">
      <alignment/>
      <protection/>
    </xf>
    <xf numFmtId="3" fontId="8" fillId="0" borderId="15" xfId="0" applyNumberFormat="1" applyFont="1" applyBorder="1" applyAlignment="1" applyProtection="1">
      <alignment/>
      <protection locked="0"/>
    </xf>
    <xf numFmtId="164" fontId="8" fillId="0" borderId="15" xfId="0" applyNumberFormat="1" applyFont="1" applyBorder="1" applyAlignment="1" applyProtection="1">
      <alignment/>
      <protection/>
    </xf>
    <xf numFmtId="0" fontId="9" fillId="25" borderId="17" xfId="0" applyFont="1" applyFill="1" applyBorder="1" applyAlignment="1" applyProtection="1">
      <alignment/>
      <protection/>
    </xf>
    <xf numFmtId="0" fontId="9" fillId="25" borderId="19" xfId="0" applyFont="1" applyFill="1" applyBorder="1" applyAlignment="1" applyProtection="1">
      <alignment/>
      <protection/>
    </xf>
    <xf numFmtId="3" fontId="13" fillId="0" borderId="16" xfId="0" applyNumberFormat="1" applyFont="1" applyBorder="1" applyAlignment="1" applyProtection="1">
      <alignment/>
      <protection/>
    </xf>
    <xf numFmtId="3" fontId="8" fillId="0" borderId="18" xfId="0" applyNumberFormat="1" applyFont="1" applyBorder="1" applyAlignment="1" applyProtection="1">
      <alignment/>
      <protection locked="0"/>
    </xf>
    <xf numFmtId="164" fontId="8" fillId="0" borderId="18" xfId="0" applyNumberFormat="1" applyFont="1" applyBorder="1" applyAlignment="1" applyProtection="1">
      <alignment/>
      <protection/>
    </xf>
    <xf numFmtId="3" fontId="8" fillId="0" borderId="27" xfId="0" applyNumberFormat="1" applyFont="1" applyFill="1" applyBorder="1" applyAlignment="1" applyProtection="1">
      <alignment/>
      <protection locked="0"/>
    </xf>
    <xf numFmtId="164" fontId="8" fillId="0" borderId="27" xfId="0" applyNumberFormat="1" applyFont="1" applyFill="1" applyBorder="1" applyAlignment="1" applyProtection="1">
      <alignment/>
      <protection/>
    </xf>
    <xf numFmtId="3" fontId="8" fillId="0" borderId="20" xfId="0" applyNumberFormat="1" applyFont="1" applyFill="1" applyBorder="1" applyAlignment="1" applyProtection="1">
      <alignment/>
      <protection locked="0"/>
    </xf>
    <xf numFmtId="164" fontId="8" fillId="0" borderId="20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8" fillId="0" borderId="27" xfId="0" applyNumberFormat="1" applyFont="1" applyBorder="1" applyAlignment="1" applyProtection="1">
      <alignment/>
      <protection locked="0"/>
    </xf>
    <xf numFmtId="164" fontId="8" fillId="0" borderId="27" xfId="0" applyNumberFormat="1" applyFont="1" applyBorder="1" applyAlignment="1" applyProtection="1">
      <alignment/>
      <protection/>
    </xf>
    <xf numFmtId="3" fontId="8" fillId="0" borderId="20" xfId="0" applyNumberFormat="1" applyFont="1" applyBorder="1" applyAlignment="1" applyProtection="1">
      <alignment/>
      <protection locked="0"/>
    </xf>
    <xf numFmtId="164" fontId="8" fillId="0" borderId="20" xfId="0" applyNumberFormat="1" applyFont="1" applyBorder="1" applyAlignment="1" applyProtection="1">
      <alignment/>
      <protection/>
    </xf>
    <xf numFmtId="0" fontId="9" fillId="25" borderId="24" xfId="0" applyFont="1" applyFill="1" applyBorder="1" applyAlignment="1" applyProtection="1">
      <alignment/>
      <protection/>
    </xf>
    <xf numFmtId="0" fontId="9" fillId="25" borderId="21" xfId="0" applyFont="1" applyFill="1" applyBorder="1" applyAlignment="1" applyProtection="1">
      <alignment/>
      <protection/>
    </xf>
    <xf numFmtId="0" fontId="9" fillId="25" borderId="28" xfId="0" applyFont="1" applyFill="1" applyBorder="1" applyAlignment="1" applyProtection="1">
      <alignment/>
      <protection/>
    </xf>
    <xf numFmtId="3" fontId="8" fillId="0" borderId="22" xfId="0" applyNumberFormat="1" applyFont="1" applyBorder="1" applyAlignment="1" applyProtection="1">
      <alignment/>
      <protection locked="0"/>
    </xf>
    <xf numFmtId="164" fontId="8" fillId="0" borderId="22" xfId="0" applyNumberFormat="1" applyFont="1" applyBorder="1" applyAlignment="1" applyProtection="1">
      <alignment/>
      <protection/>
    </xf>
    <xf numFmtId="3" fontId="8" fillId="0" borderId="21" xfId="0" applyNumberFormat="1" applyFont="1" applyBorder="1" applyAlignment="1" applyProtection="1">
      <alignment/>
      <protection locked="0"/>
    </xf>
    <xf numFmtId="164" fontId="8" fillId="0" borderId="21" xfId="0" applyNumberFormat="1" applyFont="1" applyBorder="1" applyAlignment="1" applyProtection="1">
      <alignment/>
      <protection/>
    </xf>
    <xf numFmtId="3" fontId="8" fillId="0" borderId="23" xfId="0" applyNumberFormat="1" applyFont="1" applyBorder="1" applyAlignment="1" applyProtection="1">
      <alignment/>
      <protection locked="0"/>
    </xf>
    <xf numFmtId="164" fontId="8" fillId="0" borderId="23" xfId="0" applyNumberFormat="1" applyFont="1" applyBorder="1" applyAlignment="1" applyProtection="1">
      <alignment/>
      <protection/>
    </xf>
    <xf numFmtId="3" fontId="13" fillId="0" borderId="28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28" borderId="29" xfId="0" applyFont="1" applyFill="1" applyBorder="1" applyAlignment="1" applyProtection="1">
      <alignment horizontal="center"/>
      <protection/>
    </xf>
    <xf numFmtId="0" fontId="9" fillId="28" borderId="3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/>
      <protection/>
    </xf>
    <xf numFmtId="3" fontId="13" fillId="0" borderId="0" xfId="0" applyNumberFormat="1" applyFont="1" applyFill="1" applyBorder="1" applyAlignment="1" applyProtection="1">
      <alignment/>
      <protection/>
    </xf>
    <xf numFmtId="0" fontId="10" fillId="25" borderId="19" xfId="0" applyFont="1" applyFill="1" applyBorder="1" applyAlignment="1" applyProtection="1">
      <alignment horizontal="left"/>
      <protection/>
    </xf>
    <xf numFmtId="3" fontId="8" fillId="25" borderId="24" xfId="0" applyNumberFormat="1" applyFont="1" applyFill="1" applyBorder="1" applyAlignment="1" applyProtection="1">
      <alignment/>
      <protection/>
    </xf>
    <xf numFmtId="0" fontId="9" fillId="25" borderId="17" xfId="0" applyFont="1" applyFill="1" applyBorder="1" applyAlignment="1" applyProtection="1">
      <alignment horizontal="left" wrapText="1"/>
      <protection/>
    </xf>
    <xf numFmtId="0" fontId="9" fillId="25" borderId="19" xfId="0" applyFont="1" applyFill="1" applyBorder="1" applyAlignment="1" applyProtection="1">
      <alignment horizontal="left" wrapText="1"/>
      <protection/>
    </xf>
    <xf numFmtId="3" fontId="8" fillId="25" borderId="21" xfId="0" applyNumberFormat="1" applyFont="1" applyFill="1" applyBorder="1" applyAlignment="1" applyProtection="1">
      <alignment/>
      <protection/>
    </xf>
    <xf numFmtId="0" fontId="9" fillId="25" borderId="20" xfId="0" applyFont="1" applyFill="1" applyBorder="1" applyAlignment="1" applyProtection="1">
      <alignment horizontal="left" wrapText="1"/>
      <protection/>
    </xf>
    <xf numFmtId="3" fontId="8" fillId="0" borderId="19" xfId="0" applyNumberFormat="1" applyFont="1" applyBorder="1" applyAlignment="1" applyProtection="1">
      <alignment horizontal="right"/>
      <protection locked="0"/>
    </xf>
    <xf numFmtId="164" fontId="8" fillId="0" borderId="19" xfId="0" applyNumberFormat="1" applyFont="1" applyBorder="1" applyAlignment="1" applyProtection="1">
      <alignment horizontal="right"/>
      <protection/>
    </xf>
    <xf numFmtId="0" fontId="9" fillId="0" borderId="31" xfId="0" applyFont="1" applyBorder="1" applyAlignment="1" applyProtection="1">
      <alignment horizontal="right" wrapText="1"/>
      <protection/>
    </xf>
    <xf numFmtId="0" fontId="16" fillId="0" borderId="0" xfId="0" applyFont="1" applyFill="1" applyAlignment="1" applyProtection="1">
      <alignment/>
      <protection/>
    </xf>
    <xf numFmtId="0" fontId="9" fillId="25" borderId="16" xfId="0" applyFont="1" applyFill="1" applyBorder="1" applyAlignment="1" applyProtection="1">
      <alignment horizontal="center"/>
      <protection/>
    </xf>
    <xf numFmtId="0" fontId="9" fillId="25" borderId="19" xfId="0" applyFont="1" applyFill="1" applyBorder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 horizontal="center" vertical="center"/>
      <protection/>
    </xf>
    <xf numFmtId="165" fontId="0" fillId="0" borderId="0" xfId="0" applyNumberFormat="1" applyFont="1" applyAlignment="1" applyProtection="1">
      <alignment horizontal="left" vertical="top"/>
      <protection/>
    </xf>
    <xf numFmtId="165" fontId="6" fillId="28" borderId="32" xfId="0" applyNumberFormat="1" applyFont="1" applyFill="1" applyBorder="1" applyAlignment="1" applyProtection="1">
      <alignment horizontal="center" vertical="center" wrapText="1"/>
      <protection/>
    </xf>
    <xf numFmtId="165" fontId="6" fillId="28" borderId="33" xfId="0" applyNumberFormat="1" applyFont="1" applyFill="1" applyBorder="1" applyAlignment="1" applyProtection="1">
      <alignment horizontal="center" vertical="center" wrapText="1"/>
      <protection/>
    </xf>
    <xf numFmtId="165" fontId="6" fillId="28" borderId="34" xfId="0" applyNumberFormat="1" applyFont="1" applyFill="1" applyBorder="1" applyAlignment="1" applyProtection="1">
      <alignment horizontal="center" vertical="center" wrapText="1"/>
      <protection/>
    </xf>
    <xf numFmtId="165" fontId="6" fillId="28" borderId="35" xfId="0" applyNumberFormat="1" applyFont="1" applyFill="1" applyBorder="1" applyAlignment="1" applyProtection="1">
      <alignment horizontal="center" vertical="center" wrapText="1"/>
      <protection/>
    </xf>
    <xf numFmtId="165" fontId="6" fillId="0" borderId="0" xfId="0" applyNumberFormat="1" applyFont="1" applyAlignment="1" applyProtection="1">
      <alignment/>
      <protection/>
    </xf>
    <xf numFmtId="165" fontId="6" fillId="25" borderId="36" xfId="0" applyNumberFormat="1" applyFont="1" applyFill="1" applyBorder="1" applyAlignment="1" applyProtection="1">
      <alignment/>
      <protection/>
    </xf>
    <xf numFmtId="165" fontId="13" fillId="25" borderId="37" xfId="0" applyNumberFormat="1" applyFont="1" applyFill="1" applyBorder="1" applyAlignment="1" applyProtection="1">
      <alignment/>
      <protection/>
    </xf>
    <xf numFmtId="164" fontId="13" fillId="25" borderId="37" xfId="0" applyNumberFormat="1" applyFont="1" applyFill="1" applyBorder="1" applyAlignment="1" applyProtection="1">
      <alignment/>
      <protection/>
    </xf>
    <xf numFmtId="165" fontId="13" fillId="25" borderId="38" xfId="0" applyNumberFormat="1" applyFont="1" applyFill="1" applyBorder="1" applyAlignment="1" applyProtection="1">
      <alignment/>
      <protection/>
    </xf>
    <xf numFmtId="165" fontId="0" fillId="0" borderId="39" xfId="0" applyNumberFormat="1" applyFont="1" applyFill="1" applyBorder="1" applyAlignment="1" applyProtection="1">
      <alignment/>
      <protection/>
    </xf>
    <xf numFmtId="165" fontId="8" fillId="0" borderId="40" xfId="0" applyNumberFormat="1" applyFont="1" applyBorder="1" applyAlignment="1" applyProtection="1">
      <alignment/>
      <protection/>
    </xf>
    <xf numFmtId="164" fontId="8" fillId="0" borderId="40" xfId="0" applyNumberFormat="1" applyFont="1" applyBorder="1" applyAlignment="1" applyProtection="1">
      <alignment/>
      <protection/>
    </xf>
    <xf numFmtId="165" fontId="8" fillId="0" borderId="40" xfId="0" applyNumberFormat="1" applyFont="1" applyBorder="1" applyAlignment="1" applyProtection="1">
      <alignment/>
      <protection locked="0"/>
    </xf>
    <xf numFmtId="165" fontId="8" fillId="0" borderId="41" xfId="0" applyNumberFormat="1" applyFont="1" applyBorder="1" applyAlignment="1" applyProtection="1">
      <alignment/>
      <protection locked="0"/>
    </xf>
    <xf numFmtId="165" fontId="0" fillId="0" borderId="42" xfId="0" applyNumberFormat="1" applyFont="1" applyFill="1" applyBorder="1" applyAlignment="1" applyProtection="1">
      <alignment/>
      <protection/>
    </xf>
    <xf numFmtId="165" fontId="8" fillId="0" borderId="43" xfId="0" applyNumberFormat="1" applyFont="1" applyBorder="1" applyAlignment="1" applyProtection="1">
      <alignment/>
      <protection locked="0"/>
    </xf>
    <xf numFmtId="164" fontId="8" fillId="0" borderId="43" xfId="0" applyNumberFormat="1" applyFont="1" applyBorder="1" applyAlignment="1" applyProtection="1">
      <alignment/>
      <protection/>
    </xf>
    <xf numFmtId="165" fontId="8" fillId="0" borderId="44" xfId="0" applyNumberFormat="1" applyFont="1" applyBorder="1" applyAlignment="1" applyProtection="1">
      <alignment/>
      <protection locked="0"/>
    </xf>
    <xf numFmtId="165" fontId="6" fillId="25" borderId="45" xfId="0" applyNumberFormat="1" applyFont="1" applyFill="1" applyBorder="1" applyAlignment="1" applyProtection="1">
      <alignment/>
      <protection/>
    </xf>
    <xf numFmtId="165" fontId="13" fillId="25" borderId="46" xfId="0" applyNumberFormat="1" applyFont="1" applyFill="1" applyBorder="1" applyAlignment="1" applyProtection="1">
      <alignment/>
      <protection/>
    </xf>
    <xf numFmtId="164" fontId="13" fillId="25" borderId="46" xfId="0" applyNumberFormat="1" applyFont="1" applyFill="1" applyBorder="1" applyAlignment="1" applyProtection="1">
      <alignment/>
      <protection/>
    </xf>
    <xf numFmtId="165" fontId="13" fillId="25" borderId="47" xfId="0" applyNumberFormat="1" applyFont="1" applyFill="1" applyBorder="1" applyAlignment="1" applyProtection="1">
      <alignment/>
      <protection/>
    </xf>
    <xf numFmtId="165" fontId="0" fillId="0" borderId="48" xfId="0" applyNumberFormat="1" applyFont="1" applyFill="1" applyBorder="1" applyAlignment="1" applyProtection="1">
      <alignment/>
      <protection/>
    </xf>
    <xf numFmtId="165" fontId="8" fillId="0" borderId="37" xfId="0" applyNumberFormat="1" applyFont="1" applyBorder="1" applyAlignment="1" applyProtection="1">
      <alignment/>
      <protection locked="0"/>
    </xf>
    <xf numFmtId="164" fontId="8" fillId="0" borderId="37" xfId="0" applyNumberFormat="1" applyFont="1" applyBorder="1" applyAlignment="1" applyProtection="1">
      <alignment/>
      <protection/>
    </xf>
    <xf numFmtId="165" fontId="8" fillId="0" borderId="38" xfId="0" applyNumberFormat="1" applyFont="1" applyBorder="1" applyAlignment="1" applyProtection="1">
      <alignment/>
      <protection locked="0"/>
    </xf>
    <xf numFmtId="165" fontId="6" fillId="25" borderId="49" xfId="0" applyNumberFormat="1" applyFont="1" applyFill="1" applyBorder="1" applyAlignment="1" applyProtection="1">
      <alignment/>
      <protection/>
    </xf>
    <xf numFmtId="165" fontId="6" fillId="25" borderId="50" xfId="0" applyNumberFormat="1" applyFont="1" applyFill="1" applyBorder="1" applyAlignment="1" applyProtection="1">
      <alignment horizontal="right"/>
      <protection/>
    </xf>
    <xf numFmtId="165" fontId="13" fillId="25" borderId="51" xfId="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5" fontId="18" fillId="0" borderId="0" xfId="0" applyNumberFormat="1" applyFont="1" applyAlignment="1">
      <alignment/>
    </xf>
    <xf numFmtId="165" fontId="6" fillId="25" borderId="52" xfId="0" applyNumberFormat="1" applyFont="1" applyFill="1" applyBorder="1" applyAlignment="1">
      <alignment horizontal="center" vertical="center" wrapText="1"/>
    </xf>
    <xf numFmtId="165" fontId="6" fillId="25" borderId="53" xfId="0" applyNumberFormat="1" applyFont="1" applyFill="1" applyBorder="1" applyAlignment="1">
      <alignment horizontal="center" vertical="center" wrapText="1"/>
    </xf>
    <xf numFmtId="165" fontId="6" fillId="25" borderId="54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/>
    </xf>
    <xf numFmtId="1" fontId="18" fillId="29" borderId="52" xfId="0" applyNumberFormat="1" applyFont="1" applyFill="1" applyBorder="1" applyAlignment="1">
      <alignment horizontal="center" vertical="center"/>
    </xf>
    <xf numFmtId="1" fontId="18" fillId="30" borderId="53" xfId="0" applyNumberFormat="1" applyFont="1" applyFill="1" applyBorder="1" applyAlignment="1">
      <alignment horizontal="center" vertical="center"/>
    </xf>
    <xf numFmtId="1" fontId="18" fillId="29" borderId="53" xfId="0" applyNumberFormat="1" applyFont="1" applyFill="1" applyBorder="1" applyAlignment="1">
      <alignment horizontal="center" vertical="center"/>
    </xf>
    <xf numFmtId="1" fontId="18" fillId="31" borderId="53" xfId="0" applyNumberFormat="1" applyFont="1" applyFill="1" applyBorder="1" applyAlignment="1">
      <alignment horizontal="center" vertical="center"/>
    </xf>
    <xf numFmtId="1" fontId="18" fillId="29" borderId="54" xfId="0" applyNumberFormat="1" applyFont="1" applyFill="1" applyBorder="1" applyAlignment="1">
      <alignment horizontal="center" vertical="center"/>
    </xf>
    <xf numFmtId="165" fontId="18" fillId="29" borderId="0" xfId="0" applyNumberFormat="1" applyFont="1" applyFill="1" applyAlignment="1">
      <alignment/>
    </xf>
    <xf numFmtId="165" fontId="0" fillId="29" borderId="0" xfId="0" applyNumberFormat="1" applyFill="1" applyAlignment="1">
      <alignment/>
    </xf>
    <xf numFmtId="165" fontId="6" fillId="25" borderId="55" xfId="0" applyNumberFormat="1" applyFont="1" applyFill="1" applyBorder="1" applyAlignment="1">
      <alignment horizontal="center" vertical="center" wrapText="1"/>
    </xf>
    <xf numFmtId="165" fontId="6" fillId="25" borderId="56" xfId="0" applyNumberFormat="1" applyFont="1" applyFill="1" applyBorder="1" applyAlignment="1">
      <alignment horizontal="center" vertical="center" wrapText="1"/>
    </xf>
    <xf numFmtId="165" fontId="6" fillId="25" borderId="57" xfId="0" applyNumberFormat="1" applyFont="1" applyFill="1" applyBorder="1" applyAlignment="1">
      <alignment horizontal="center" vertical="center" wrapText="1"/>
    </xf>
    <xf numFmtId="165" fontId="6" fillId="0" borderId="58" xfId="0" applyNumberFormat="1" applyFont="1" applyFill="1" applyBorder="1" applyAlignment="1">
      <alignment horizontal="center" vertical="center" wrapText="1"/>
    </xf>
    <xf numFmtId="165" fontId="0" fillId="0" borderId="40" xfId="0" applyNumberFormat="1" applyBorder="1" applyAlignment="1">
      <alignment/>
    </xf>
    <xf numFmtId="165" fontId="18" fillId="30" borderId="0" xfId="0" applyNumberFormat="1" applyFont="1" applyFill="1" applyAlignment="1">
      <alignment/>
    </xf>
    <xf numFmtId="165" fontId="0" fillId="30" borderId="0" xfId="0" applyNumberFormat="1" applyFill="1" applyAlignment="1">
      <alignment/>
    </xf>
    <xf numFmtId="165" fontId="18" fillId="31" borderId="0" xfId="0" applyNumberFormat="1" applyFont="1" applyFill="1" applyAlignment="1">
      <alignment/>
    </xf>
    <xf numFmtId="165" fontId="0" fillId="31" borderId="0" xfId="0" applyNumberFormat="1" applyFill="1" applyAlignment="1">
      <alignment/>
    </xf>
    <xf numFmtId="165" fontId="6" fillId="25" borderId="59" xfId="0" applyNumberFormat="1" applyFont="1" applyFill="1" applyBorder="1" applyAlignment="1">
      <alignment horizontal="center" vertical="center" wrapText="1"/>
    </xf>
    <xf numFmtId="0" fontId="0" fillId="0" borderId="60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2" fillId="0" borderId="61" xfId="0" applyFont="1" applyBorder="1" applyAlignment="1" applyProtection="1">
      <alignment wrapText="1"/>
      <protection/>
    </xf>
    <xf numFmtId="0" fontId="10" fillId="0" borderId="0" xfId="0" applyFont="1" applyAlignment="1" applyProtection="1">
      <alignment wrapText="1"/>
      <protection/>
    </xf>
    <xf numFmtId="0" fontId="9" fillId="25" borderId="16" xfId="0" applyFont="1" applyFill="1" applyBorder="1" applyAlignment="1" applyProtection="1">
      <alignment horizontal="left" wrapText="1"/>
      <protection/>
    </xf>
    <xf numFmtId="3" fontId="17" fillId="0" borderId="24" xfId="0" applyNumberFormat="1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wrapText="1"/>
      <protection/>
    </xf>
    <xf numFmtId="0" fontId="20" fillId="0" borderId="0" xfId="0" applyFont="1" applyAlignment="1" applyProtection="1">
      <alignment wrapText="1"/>
      <protection locked="0"/>
    </xf>
    <xf numFmtId="3" fontId="8" fillId="0" borderId="22" xfId="0" applyNumberFormat="1" applyFont="1" applyBorder="1" applyAlignment="1" applyProtection="1">
      <alignment wrapText="1"/>
      <protection locked="0"/>
    </xf>
    <xf numFmtId="3" fontId="8" fillId="0" borderId="23" xfId="0" applyNumberFormat="1" applyFont="1" applyBorder="1" applyAlignment="1" applyProtection="1">
      <alignment wrapText="1"/>
      <protection locked="0"/>
    </xf>
    <xf numFmtId="0" fontId="9" fillId="25" borderId="15" xfId="0" applyFont="1" applyFill="1" applyBorder="1" applyAlignment="1" applyProtection="1">
      <alignment horizontal="left" wrapText="1"/>
      <protection/>
    </xf>
    <xf numFmtId="3" fontId="8" fillId="27" borderId="15" xfId="0" applyNumberFormat="1" applyFont="1" applyFill="1" applyBorder="1" applyAlignment="1" applyProtection="1">
      <alignment wrapText="1"/>
      <protection locked="0"/>
    </xf>
    <xf numFmtId="3" fontId="8" fillId="27" borderId="0" xfId="0" applyNumberFormat="1" applyFont="1" applyFill="1" applyBorder="1" applyAlignment="1" applyProtection="1">
      <alignment wrapText="1"/>
      <protection/>
    </xf>
    <xf numFmtId="3" fontId="8" fillId="27" borderId="17" xfId="0" applyNumberFormat="1" applyFont="1" applyFill="1" applyBorder="1" applyAlignment="1" applyProtection="1">
      <alignment wrapText="1"/>
      <protection locked="0"/>
    </xf>
    <xf numFmtId="3" fontId="8" fillId="27" borderId="19" xfId="0" applyNumberFormat="1" applyFont="1" applyFill="1" applyBorder="1" applyAlignment="1" applyProtection="1">
      <alignment wrapText="1"/>
      <protection locked="0"/>
    </xf>
    <xf numFmtId="3" fontId="8" fillId="27" borderId="61" xfId="0" applyNumberFormat="1" applyFont="1" applyFill="1" applyBorder="1" applyAlignment="1" applyProtection="1">
      <alignment wrapText="1"/>
      <protection/>
    </xf>
    <xf numFmtId="0" fontId="0" fillId="0" borderId="62" xfId="0" applyBorder="1" applyAlignment="1" applyProtection="1">
      <alignment wrapText="1"/>
      <protection/>
    </xf>
    <xf numFmtId="0" fontId="9" fillId="25" borderId="63" xfId="0" applyFont="1" applyFill="1" applyBorder="1" applyAlignment="1" applyProtection="1">
      <alignment horizontal="left" wrapText="1"/>
      <protection/>
    </xf>
    <xf numFmtId="3" fontId="8" fillId="0" borderId="24" xfId="0" applyNumberFormat="1" applyFont="1" applyFill="1" applyBorder="1" applyAlignment="1" applyProtection="1">
      <alignment wrapText="1"/>
      <protection locked="0"/>
    </xf>
    <xf numFmtId="0" fontId="9" fillId="25" borderId="41" xfId="0" applyFont="1" applyFill="1" applyBorder="1" applyAlignment="1" applyProtection="1">
      <alignment horizontal="left" wrapText="1"/>
      <protection/>
    </xf>
    <xf numFmtId="3" fontId="8" fillId="0" borderId="64" xfId="0" applyNumberFormat="1" applyFont="1" applyBorder="1" applyAlignment="1" applyProtection="1">
      <alignment wrapText="1"/>
      <protection locked="0"/>
    </xf>
    <xf numFmtId="0" fontId="9" fillId="25" borderId="22" xfId="0" applyFont="1" applyFill="1" applyBorder="1" applyAlignment="1" applyProtection="1">
      <alignment horizontal="left" wrapText="1"/>
      <protection/>
    </xf>
    <xf numFmtId="0" fontId="9" fillId="25" borderId="23" xfId="0" applyFont="1" applyFill="1" applyBorder="1" applyAlignment="1" applyProtection="1">
      <alignment horizontal="left" wrapText="1"/>
      <protection/>
    </xf>
    <xf numFmtId="0" fontId="0" fillId="0" borderId="60" xfId="0" applyBorder="1" applyAlignment="1" applyProtection="1">
      <alignment wrapText="1"/>
      <protection/>
    </xf>
    <xf numFmtId="0" fontId="0" fillId="0" borderId="61" xfId="0" applyBorder="1" applyAlignment="1" applyProtection="1">
      <alignment wrapText="1"/>
      <protection/>
    </xf>
    <xf numFmtId="3" fontId="8" fillId="0" borderId="20" xfId="0" applyNumberFormat="1" applyFont="1" applyBorder="1" applyAlignment="1" applyProtection="1">
      <alignment wrapText="1"/>
      <protection locked="0"/>
    </xf>
    <xf numFmtId="0" fontId="9" fillId="25" borderId="24" xfId="0" applyFont="1" applyFill="1" applyBorder="1" applyAlignment="1" applyProtection="1">
      <alignment horizontal="left" wrapText="1"/>
      <protection/>
    </xf>
    <xf numFmtId="0" fontId="9" fillId="25" borderId="21" xfId="0" applyFont="1" applyFill="1" applyBorder="1" applyAlignment="1" applyProtection="1">
      <alignment horizontal="left" wrapText="1"/>
      <protection/>
    </xf>
    <xf numFmtId="3" fontId="8" fillId="0" borderId="16" xfId="0" applyNumberFormat="1" applyFont="1" applyFill="1" applyBorder="1" applyAlignment="1" applyProtection="1">
      <alignment wrapText="1"/>
      <protection locked="0"/>
    </xf>
    <xf numFmtId="3" fontId="21" fillId="0" borderId="19" xfId="0" applyNumberFormat="1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/>
    </xf>
    <xf numFmtId="3" fontId="8" fillId="0" borderId="24" xfId="0" applyNumberFormat="1" applyFont="1" applyBorder="1" applyAlignment="1" applyProtection="1">
      <alignment wrapText="1"/>
      <protection locked="0"/>
    </xf>
    <xf numFmtId="3" fontId="8" fillId="27" borderId="21" xfId="0" applyNumberFormat="1" applyFont="1" applyFill="1" applyBorder="1" applyAlignment="1" applyProtection="1">
      <alignment wrapText="1"/>
      <protection locked="0"/>
    </xf>
    <xf numFmtId="3" fontId="8" fillId="27" borderId="22" xfId="0" applyNumberFormat="1" applyFont="1" applyFill="1" applyBorder="1" applyAlignment="1" applyProtection="1">
      <alignment wrapText="1"/>
      <protection locked="0"/>
    </xf>
    <xf numFmtId="3" fontId="8" fillId="27" borderId="23" xfId="0" applyNumberFormat="1" applyFont="1" applyFill="1" applyBorder="1" applyAlignment="1" applyProtection="1">
      <alignment wrapText="1"/>
      <protection locked="0"/>
    </xf>
    <xf numFmtId="3" fontId="8" fillId="0" borderId="62" xfId="0" applyNumberFormat="1" applyFont="1" applyBorder="1" applyAlignment="1" applyProtection="1">
      <alignment wrapText="1"/>
      <protection locked="0"/>
    </xf>
    <xf numFmtId="0" fontId="0" fillId="0" borderId="62" xfId="0" applyBorder="1" applyAlignment="1" applyProtection="1">
      <alignment/>
      <protection/>
    </xf>
    <xf numFmtId="3" fontId="8" fillId="0" borderId="16" xfId="0" applyNumberFormat="1" applyFont="1" applyBorder="1" applyAlignment="1" applyProtection="1">
      <alignment wrapText="1"/>
      <protection locked="0"/>
    </xf>
    <xf numFmtId="3" fontId="8" fillId="27" borderId="0" xfId="0" applyNumberFormat="1" applyFont="1" applyFill="1" applyBorder="1" applyAlignment="1" applyProtection="1">
      <alignment/>
      <protection/>
    </xf>
    <xf numFmtId="3" fontId="8" fillId="0" borderId="26" xfId="0" applyNumberFormat="1" applyFont="1" applyBorder="1" applyAlignment="1" applyProtection="1">
      <alignment wrapText="1"/>
      <protection locked="0"/>
    </xf>
    <xf numFmtId="3" fontId="21" fillId="0" borderId="20" xfId="0" applyNumberFormat="1" applyFont="1" applyBorder="1" applyAlignment="1" applyProtection="1">
      <alignment wrapText="1"/>
      <protection locked="0"/>
    </xf>
    <xf numFmtId="0" fontId="12" fillId="0" borderId="31" xfId="0" applyFont="1" applyBorder="1" applyAlignment="1">
      <alignment horizontal="justify"/>
    </xf>
    <xf numFmtId="0" fontId="0" fillId="0" borderId="31" xfId="0" applyBorder="1" applyAlignment="1">
      <alignment/>
    </xf>
    <xf numFmtId="0" fontId="22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0" fontId="20" fillId="0" borderId="0" xfId="0" applyFont="1" applyAlignment="1" applyProtection="1">
      <alignment/>
      <protection locked="0"/>
    </xf>
    <xf numFmtId="3" fontId="17" fillId="0" borderId="15" xfId="0" applyNumberFormat="1" applyFont="1" applyBorder="1" applyAlignment="1" applyProtection="1">
      <alignment wrapText="1"/>
      <protection locked="0"/>
    </xf>
    <xf numFmtId="3" fontId="8" fillId="0" borderId="25" xfId="0" applyNumberFormat="1" applyFont="1" applyBorder="1" applyAlignment="1" applyProtection="1">
      <alignment wrapText="1"/>
      <protection locked="0"/>
    </xf>
    <xf numFmtId="3" fontId="8" fillId="0" borderId="18" xfId="0" applyNumberFormat="1" applyFont="1" applyBorder="1" applyAlignment="1" applyProtection="1">
      <alignment wrapText="1"/>
      <protection locked="0"/>
    </xf>
    <xf numFmtId="0" fontId="9" fillId="25" borderId="18" xfId="0" applyFont="1" applyFill="1" applyBorder="1" applyAlignment="1" applyProtection="1">
      <alignment horizontal="left" wrapText="1"/>
      <protection/>
    </xf>
    <xf numFmtId="3" fontId="8" fillId="0" borderId="17" xfId="0" applyNumberFormat="1" applyFont="1" applyBorder="1" applyAlignment="1" applyProtection="1">
      <alignment wrapText="1"/>
      <protection locked="0"/>
    </xf>
    <xf numFmtId="1" fontId="9" fillId="25" borderId="26" xfId="0" applyNumberFormat="1" applyFont="1" applyFill="1" applyBorder="1" applyAlignment="1" applyProtection="1">
      <alignment horizontal="left" wrapText="1"/>
      <protection/>
    </xf>
    <xf numFmtId="1" fontId="9" fillId="25" borderId="15" xfId="0" applyNumberFormat="1" applyFont="1" applyFill="1" applyBorder="1" applyAlignment="1" applyProtection="1">
      <alignment horizontal="left" wrapText="1"/>
      <protection/>
    </xf>
    <xf numFmtId="3" fontId="8" fillId="0" borderId="0" xfId="0" applyNumberFormat="1" applyFont="1" applyAlignment="1" applyProtection="1">
      <alignment/>
      <protection locked="0"/>
    </xf>
    <xf numFmtId="3" fontId="8" fillId="0" borderId="65" xfId="0" applyNumberFormat="1" applyFont="1" applyBorder="1" applyAlignment="1" applyProtection="1">
      <alignment wrapText="1"/>
      <protection locked="0"/>
    </xf>
    <xf numFmtId="3" fontId="8" fillId="0" borderId="66" xfId="0" applyNumberFormat="1" applyFont="1" applyBorder="1" applyAlignment="1" applyProtection="1">
      <alignment wrapText="1"/>
      <protection locked="0"/>
    </xf>
    <xf numFmtId="1" fontId="9" fillId="25" borderId="17" xfId="0" applyNumberFormat="1" applyFont="1" applyFill="1" applyBorder="1" applyAlignment="1" applyProtection="1">
      <alignment horizontal="left" wrapText="1"/>
      <protection/>
    </xf>
    <xf numFmtId="1" fontId="9" fillId="25" borderId="19" xfId="0" applyNumberFormat="1" applyFont="1" applyFill="1" applyBorder="1" applyAlignment="1" applyProtection="1">
      <alignment horizontal="left" wrapText="1"/>
      <protection/>
    </xf>
    <xf numFmtId="3" fontId="8" fillId="0" borderId="67" xfId="0" applyNumberFormat="1" applyFont="1" applyBorder="1" applyAlignment="1" applyProtection="1">
      <alignment wrapText="1"/>
      <protection locked="0"/>
    </xf>
    <xf numFmtId="3" fontId="8" fillId="0" borderId="68" xfId="0" applyNumberFormat="1" applyFont="1" applyBorder="1" applyAlignment="1" applyProtection="1">
      <alignment wrapText="1"/>
      <protection locked="0"/>
    </xf>
    <xf numFmtId="1" fontId="10" fillId="25" borderId="26" xfId="0" applyNumberFormat="1" applyFont="1" applyFill="1" applyBorder="1" applyAlignment="1" applyProtection="1">
      <alignment horizontal="left" wrapText="1"/>
      <protection/>
    </xf>
    <xf numFmtId="1" fontId="13" fillId="25" borderId="69" xfId="0" applyNumberFormat="1" applyFont="1" applyFill="1" applyBorder="1" applyAlignment="1" applyProtection="1">
      <alignment/>
      <protection/>
    </xf>
    <xf numFmtId="1" fontId="13" fillId="25" borderId="70" xfId="0" applyNumberFormat="1" applyFont="1" applyFill="1" applyBorder="1" applyAlignment="1" applyProtection="1">
      <alignment/>
      <protection/>
    </xf>
    <xf numFmtId="1" fontId="10" fillId="25" borderId="29" xfId="0" applyNumberFormat="1" applyFont="1" applyFill="1" applyBorder="1" applyAlignment="1" applyProtection="1">
      <alignment horizontal="left" wrapText="1"/>
      <protection/>
    </xf>
    <xf numFmtId="1" fontId="10" fillId="25" borderId="71" xfId="0" applyNumberFormat="1" applyFont="1" applyFill="1" applyBorder="1" applyAlignment="1" applyProtection="1">
      <alignment horizontal="left" wrapText="1"/>
      <protection/>
    </xf>
    <xf numFmtId="1" fontId="10" fillId="25" borderId="30" xfId="0" applyNumberFormat="1" applyFont="1" applyFill="1" applyBorder="1" applyAlignment="1" applyProtection="1">
      <alignment horizontal="left" wrapText="1"/>
      <protection/>
    </xf>
    <xf numFmtId="3" fontId="8" fillId="0" borderId="41" xfId="0" applyNumberFormat="1" applyFont="1" applyBorder="1" applyAlignment="1" applyProtection="1">
      <alignment wrapText="1"/>
      <protection locked="0"/>
    </xf>
    <xf numFmtId="1" fontId="8" fillId="0" borderId="62" xfId="0" applyNumberFormat="1" applyFont="1" applyBorder="1" applyAlignment="1" applyProtection="1">
      <alignment wrapText="1"/>
      <protection/>
    </xf>
    <xf numFmtId="3" fontId="8" fillId="0" borderId="72" xfId="0" applyNumberFormat="1" applyFont="1" applyBorder="1" applyAlignment="1" applyProtection="1">
      <alignment wrapText="1"/>
      <protection locked="0"/>
    </xf>
    <xf numFmtId="3" fontId="13" fillId="25" borderId="73" xfId="0" applyNumberFormat="1" applyFont="1" applyFill="1" applyBorder="1" applyAlignment="1" applyProtection="1">
      <alignment/>
      <protection/>
    </xf>
    <xf numFmtId="1" fontId="13" fillId="0" borderId="62" xfId="0" applyNumberFormat="1" applyFont="1" applyFill="1" applyBorder="1" applyAlignment="1" applyProtection="1">
      <alignment/>
      <protection/>
    </xf>
    <xf numFmtId="3" fontId="13" fillId="25" borderId="74" xfId="0" applyNumberFormat="1" applyFont="1" applyFill="1" applyBorder="1" applyAlignment="1" applyProtection="1">
      <alignment/>
      <protection/>
    </xf>
    <xf numFmtId="3" fontId="8" fillId="0" borderId="15" xfId="0" applyNumberFormat="1" applyFont="1" applyBorder="1" applyAlignment="1" applyProtection="1">
      <alignment wrapText="1"/>
      <protection locked="0"/>
    </xf>
    <xf numFmtId="0" fontId="9" fillId="25" borderId="27" xfId="0" applyFont="1" applyFill="1" applyBorder="1" applyAlignment="1" applyProtection="1">
      <alignment horizontal="left" wrapText="1"/>
      <protection/>
    </xf>
    <xf numFmtId="3" fontId="13" fillId="25" borderId="75" xfId="0" applyNumberFormat="1" applyFont="1" applyFill="1" applyBorder="1" applyAlignment="1" applyProtection="1">
      <alignment/>
      <protection/>
    </xf>
    <xf numFmtId="0" fontId="23" fillId="0" borderId="61" xfId="0" applyNumberFormat="1" applyFon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6" fillId="25" borderId="55" xfId="0" applyNumberFormat="1" applyFont="1" applyFill="1" applyBorder="1" applyAlignment="1" applyProtection="1">
      <alignment horizontal="center" vertical="center" wrapText="1"/>
      <protection hidden="1"/>
    </xf>
    <xf numFmtId="165" fontId="6" fillId="25" borderId="56" xfId="0" applyNumberFormat="1" applyFont="1" applyFill="1" applyBorder="1" applyAlignment="1" applyProtection="1">
      <alignment horizontal="center" vertical="center" wrapText="1"/>
      <protection hidden="1"/>
    </xf>
    <xf numFmtId="165" fontId="6" fillId="25" borderId="76" xfId="0" applyNumberFormat="1" applyFont="1" applyFill="1" applyBorder="1" applyAlignment="1" applyProtection="1">
      <alignment horizontal="left" wrapText="1"/>
      <protection hidden="1"/>
    </xf>
    <xf numFmtId="165" fontId="0" fillId="0" borderId="77" xfId="0" applyNumberFormat="1" applyBorder="1" applyAlignment="1" applyProtection="1">
      <alignment/>
      <protection hidden="1"/>
    </xf>
    <xf numFmtId="165" fontId="6" fillId="25" borderId="78" xfId="0" applyNumberFormat="1" applyFont="1" applyFill="1" applyBorder="1" applyAlignment="1" applyProtection="1">
      <alignment horizontal="left" wrapText="1"/>
      <protection hidden="1"/>
    </xf>
    <xf numFmtId="165" fontId="0" fillId="0" borderId="79" xfId="0" applyNumberFormat="1" applyBorder="1" applyAlignment="1" applyProtection="1">
      <alignment/>
      <protection hidden="1"/>
    </xf>
    <xf numFmtId="165" fontId="6" fillId="25" borderId="80" xfId="0" applyNumberFormat="1" applyFont="1" applyFill="1" applyBorder="1" applyAlignment="1" applyProtection="1">
      <alignment horizontal="left" wrapText="1"/>
      <protection hidden="1"/>
    </xf>
    <xf numFmtId="165" fontId="0" fillId="0" borderId="81" xfId="0" applyNumberFormat="1" applyBorder="1" applyAlignment="1" applyProtection="1">
      <alignment/>
      <protection hidden="1"/>
    </xf>
    <xf numFmtId="0" fontId="9" fillId="25" borderId="17" xfId="0" applyFont="1" applyFill="1" applyBorder="1" applyAlignment="1" applyProtection="1">
      <alignment horizontal="left" wrapText="1"/>
      <protection hidden="1"/>
    </xf>
    <xf numFmtId="0" fontId="9" fillId="25" borderId="19" xfId="0" applyFont="1" applyFill="1" applyBorder="1" applyAlignment="1" applyProtection="1">
      <alignment horizontal="left" wrapText="1"/>
      <protection hidden="1"/>
    </xf>
    <xf numFmtId="1" fontId="21" fillId="0" borderId="19" xfId="0" applyNumberFormat="1" applyFont="1" applyBorder="1" applyAlignment="1" applyProtection="1">
      <alignment wrapText="1"/>
      <protection hidden="1"/>
    </xf>
    <xf numFmtId="0" fontId="20" fillId="0" borderId="0" xfId="0" applyFont="1" applyAlignment="1" applyProtection="1">
      <alignment wrapText="1"/>
      <protection/>
    </xf>
    <xf numFmtId="3" fontId="17" fillId="0" borderId="16" xfId="0" applyNumberFormat="1" applyFont="1" applyBorder="1" applyAlignment="1" applyProtection="1">
      <alignment wrapText="1"/>
      <protection locked="0"/>
    </xf>
    <xf numFmtId="3" fontId="8" fillId="0" borderId="82" xfId="0" applyNumberFormat="1" applyFont="1" applyBorder="1" applyAlignment="1" applyProtection="1">
      <alignment wrapText="1"/>
      <protection locked="0"/>
    </xf>
    <xf numFmtId="0" fontId="0" fillId="0" borderId="31" xfId="0" applyBorder="1" applyAlignment="1" applyProtection="1">
      <alignment/>
      <protection/>
    </xf>
    <xf numFmtId="1" fontId="10" fillId="25" borderId="20" xfId="0" applyNumberFormat="1" applyFont="1" applyFill="1" applyBorder="1" applyAlignment="1" applyProtection="1">
      <alignment horizontal="left" wrapText="1"/>
      <protection/>
    </xf>
    <xf numFmtId="1" fontId="9" fillId="25" borderId="20" xfId="0" applyNumberFormat="1" applyFont="1" applyFill="1" applyBorder="1" applyAlignment="1" applyProtection="1">
      <alignment horizontal="left" wrapText="1"/>
      <protection/>
    </xf>
    <xf numFmtId="1" fontId="8" fillId="0" borderId="27" xfId="0" applyNumberFormat="1" applyFont="1" applyBorder="1" applyAlignment="1" applyProtection="1">
      <alignment wrapText="1"/>
      <protection/>
    </xf>
    <xf numFmtId="3" fontId="8" fillId="0" borderId="83" xfId="0" applyNumberFormat="1" applyFont="1" applyBorder="1" applyAlignment="1" applyProtection="1">
      <alignment wrapText="1"/>
      <protection locked="0"/>
    </xf>
    <xf numFmtId="3" fontId="8" fillId="0" borderId="73" xfId="0" applyNumberFormat="1" applyFont="1" applyBorder="1" applyAlignment="1" applyProtection="1">
      <alignment wrapText="1"/>
      <protection locked="0"/>
    </xf>
    <xf numFmtId="1" fontId="13" fillId="0" borderId="25" xfId="0" applyNumberFormat="1" applyFont="1" applyFill="1" applyBorder="1" applyAlignment="1" applyProtection="1">
      <alignment/>
      <protection/>
    </xf>
    <xf numFmtId="1" fontId="24" fillId="0" borderId="61" xfId="0" applyNumberFormat="1" applyFont="1" applyFill="1" applyBorder="1" applyAlignment="1" applyProtection="1">
      <alignment/>
      <protection/>
    </xf>
    <xf numFmtId="3" fontId="8" fillId="0" borderId="19" xfId="0" applyNumberFormat="1" applyFont="1" applyBorder="1" applyAlignment="1" applyProtection="1">
      <alignment wrapText="1"/>
      <protection locked="0"/>
    </xf>
    <xf numFmtId="3" fontId="13" fillId="25" borderId="70" xfId="0" applyNumberFormat="1" applyFont="1" applyFill="1" applyBorder="1" applyAlignment="1" applyProtection="1">
      <alignment/>
      <protection/>
    </xf>
    <xf numFmtId="3" fontId="21" fillId="0" borderId="15" xfId="0" applyNumberFormat="1" applyFont="1" applyBorder="1" applyAlignment="1" applyProtection="1">
      <alignment wrapText="1"/>
      <protection hidden="1"/>
    </xf>
    <xf numFmtId="0" fontId="20" fillId="0" borderId="0" xfId="0" applyFont="1" applyAlignment="1" applyProtection="1">
      <alignment/>
      <protection locked="0"/>
    </xf>
    <xf numFmtId="3" fontId="17" fillId="0" borderId="25" xfId="0" applyNumberFormat="1" applyFont="1" applyBorder="1" applyAlignment="1" applyProtection="1">
      <alignment wrapText="1"/>
      <protection locked="0"/>
    </xf>
    <xf numFmtId="0" fontId="20" fillId="0" borderId="0" xfId="0" applyFont="1" applyAlignment="1" applyProtection="1">
      <alignment/>
      <protection/>
    </xf>
    <xf numFmtId="0" fontId="10" fillId="25" borderId="20" xfId="0" applyFont="1" applyFill="1" applyBorder="1" applyAlignment="1" applyProtection="1">
      <alignment horizontal="center" vertical="center" wrapText="1"/>
      <protection/>
    </xf>
    <xf numFmtId="0" fontId="10" fillId="25" borderId="84" xfId="0" applyFont="1" applyFill="1" applyBorder="1" applyAlignment="1" applyProtection="1">
      <alignment horizontal="center" vertical="center" wrapText="1"/>
      <protection/>
    </xf>
    <xf numFmtId="0" fontId="10" fillId="25" borderId="85" xfId="0" applyFont="1" applyFill="1" applyBorder="1" applyAlignment="1" applyProtection="1">
      <alignment horizontal="center" vertical="center" wrapText="1"/>
      <protection/>
    </xf>
    <xf numFmtId="0" fontId="10" fillId="25" borderId="73" xfId="0" applyFont="1" applyFill="1" applyBorder="1" applyAlignment="1" applyProtection="1">
      <alignment horizontal="center" vertical="center" wrapText="1"/>
      <protection/>
    </xf>
    <xf numFmtId="0" fontId="17" fillId="0" borderId="86" xfId="0" applyFont="1" applyBorder="1" applyAlignment="1" applyProtection="1">
      <alignment horizontal="center" wrapText="1"/>
      <protection locked="0"/>
    </xf>
    <xf numFmtId="0" fontId="8" fillId="0" borderId="37" xfId="0" applyFont="1" applyBorder="1" applyAlignment="1" applyProtection="1">
      <alignment horizontal="center" wrapText="1"/>
      <protection locked="0"/>
    </xf>
    <xf numFmtId="0" fontId="8" fillId="0" borderId="63" xfId="0" applyFont="1" applyBorder="1" applyAlignment="1" applyProtection="1">
      <alignment horizontal="center" wrapText="1"/>
      <protection locked="0"/>
    </xf>
    <xf numFmtId="0" fontId="8" fillId="0" borderId="66" xfId="0" applyFont="1" applyBorder="1" applyAlignment="1" applyProtection="1">
      <alignment horizontal="center" wrapText="1"/>
      <protection locked="0"/>
    </xf>
    <xf numFmtId="0" fontId="8" fillId="0" borderId="40" xfId="0" applyFont="1" applyBorder="1" applyAlignment="1" applyProtection="1">
      <alignment horizontal="center" wrapText="1"/>
      <protection locked="0"/>
    </xf>
    <xf numFmtId="0" fontId="8" fillId="0" borderId="41" xfId="0" applyFont="1" applyBorder="1" applyAlignment="1" applyProtection="1">
      <alignment horizontal="center" wrapText="1"/>
      <protection locked="0"/>
    </xf>
    <xf numFmtId="0" fontId="8" fillId="0" borderId="68" xfId="0" applyFont="1" applyBorder="1" applyAlignment="1" applyProtection="1">
      <alignment horizontal="center" wrapText="1"/>
      <protection locked="0"/>
    </xf>
    <xf numFmtId="0" fontId="8" fillId="0" borderId="87" xfId="0" applyFont="1" applyBorder="1" applyAlignment="1" applyProtection="1">
      <alignment horizontal="center" wrapText="1"/>
      <protection locked="0"/>
    </xf>
    <xf numFmtId="0" fontId="8" fillId="0" borderId="72" xfId="0" applyFont="1" applyBorder="1" applyAlignment="1" applyProtection="1">
      <alignment horizontal="center" wrapText="1"/>
      <protection locked="0"/>
    </xf>
    <xf numFmtId="0" fontId="10" fillId="25" borderId="20" xfId="0" applyFont="1" applyFill="1" applyBorder="1" applyAlignment="1" applyProtection="1">
      <alignment horizontal="left" wrapText="1"/>
      <protection/>
    </xf>
    <xf numFmtId="0" fontId="8" fillId="0" borderId="15" xfId="0" applyFont="1" applyBorder="1" applyAlignment="1" applyProtection="1">
      <alignment horizontal="center" wrapText="1"/>
      <protection locked="0"/>
    </xf>
    <xf numFmtId="0" fontId="8" fillId="0" borderId="19" xfId="0" applyFont="1" applyBorder="1" applyAlignment="1" applyProtection="1">
      <alignment horizontal="center" wrapText="1"/>
      <protection locked="0"/>
    </xf>
    <xf numFmtId="0" fontId="10" fillId="25" borderId="26" xfId="0" applyFont="1" applyFill="1" applyBorder="1" applyAlignment="1" applyProtection="1">
      <alignment horizontal="left" wrapText="1"/>
      <protection/>
    </xf>
    <xf numFmtId="3" fontId="13" fillId="0" borderId="20" xfId="0" applyNumberFormat="1" applyFont="1" applyBorder="1" applyAlignment="1" applyProtection="1">
      <alignment/>
      <protection/>
    </xf>
    <xf numFmtId="0" fontId="8" fillId="0" borderId="22" xfId="0" applyFont="1" applyBorder="1" applyAlignment="1" applyProtection="1">
      <alignment horizontal="center" wrapText="1"/>
      <protection locked="0"/>
    </xf>
    <xf numFmtId="0" fontId="8" fillId="0" borderId="64" xfId="0" applyFont="1" applyBorder="1" applyAlignment="1" applyProtection="1">
      <alignment horizontal="center" wrapText="1"/>
      <protection locked="0"/>
    </xf>
    <xf numFmtId="0" fontId="8" fillId="0" borderId="38" xfId="0" applyFont="1" applyBorder="1" applyAlignment="1" applyProtection="1">
      <alignment horizontal="center" wrapText="1"/>
      <protection locked="0"/>
    </xf>
    <xf numFmtId="3" fontId="9" fillId="0" borderId="0" xfId="0" applyNumberFormat="1" applyFont="1" applyAlignment="1">
      <alignment horizontal="center" vertical="center"/>
    </xf>
    <xf numFmtId="3" fontId="9" fillId="25" borderId="0" xfId="0" applyNumberFormat="1" applyFont="1" applyFill="1" applyAlignment="1">
      <alignment horizontal="center" vertical="center"/>
    </xf>
    <xf numFmtId="3" fontId="25" fillId="0" borderId="0" xfId="0" applyNumberFormat="1" applyFont="1" applyAlignment="1">
      <alignment horizontal="left" vertical="center"/>
    </xf>
    <xf numFmtId="3" fontId="26" fillId="0" borderId="0" xfId="0" applyNumberFormat="1" applyFont="1" applyAlignment="1">
      <alignment horizontal="center" vertical="center"/>
    </xf>
    <xf numFmtId="3" fontId="27" fillId="0" borderId="0" xfId="0" applyNumberFormat="1" applyFont="1" applyAlignment="1">
      <alignment horizontal="center" vertical="center"/>
    </xf>
    <xf numFmtId="3" fontId="27" fillId="0" borderId="0" xfId="0" applyNumberFormat="1" applyFont="1" applyFill="1" applyAlignment="1">
      <alignment horizontal="left" vertical="center"/>
    </xf>
    <xf numFmtId="3" fontId="28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Alignment="1">
      <alignment horizontal="center" vertical="center"/>
    </xf>
    <xf numFmtId="3" fontId="28" fillId="0" borderId="66" xfId="0" applyNumberFormat="1" applyFont="1" applyBorder="1" applyAlignment="1">
      <alignment horizontal="center" vertical="center" wrapText="1"/>
    </xf>
    <xf numFmtId="3" fontId="28" fillId="0" borderId="40" xfId="0" applyNumberFormat="1" applyFont="1" applyBorder="1" applyAlignment="1">
      <alignment horizontal="center" vertical="center" wrapText="1"/>
    </xf>
    <xf numFmtId="3" fontId="28" fillId="0" borderId="88" xfId="0" applyNumberFormat="1" applyFont="1" applyBorder="1" applyAlignment="1">
      <alignment horizontal="center" vertical="center" wrapText="1"/>
    </xf>
    <xf numFmtId="3" fontId="28" fillId="0" borderId="89" xfId="0" applyNumberFormat="1" applyFont="1" applyBorder="1" applyAlignment="1">
      <alignment horizontal="center" vertical="center"/>
    </xf>
    <xf numFmtId="3" fontId="28" fillId="0" borderId="43" xfId="0" applyNumberFormat="1" applyFont="1" applyBorder="1" applyAlignment="1">
      <alignment horizontal="center" vertical="center"/>
    </xf>
    <xf numFmtId="3" fontId="28" fillId="0" borderId="90" xfId="0" applyNumberFormat="1" applyFont="1" applyBorder="1" applyAlignment="1">
      <alignment horizontal="center" vertical="center"/>
    </xf>
    <xf numFmtId="3" fontId="28" fillId="0" borderId="83" xfId="0" applyNumberFormat="1" applyFont="1" applyBorder="1" applyAlignment="1">
      <alignment horizontal="center" vertical="center"/>
    </xf>
    <xf numFmtId="3" fontId="28" fillId="0" borderId="40" xfId="0" applyNumberFormat="1" applyFont="1" applyBorder="1" applyAlignment="1">
      <alignment horizontal="center" vertical="center"/>
    </xf>
    <xf numFmtId="3" fontId="28" fillId="0" borderId="66" xfId="0" applyNumberFormat="1" applyFont="1" applyBorder="1" applyAlignment="1">
      <alignment horizontal="center" vertical="center"/>
    </xf>
    <xf numFmtId="3" fontId="28" fillId="0" borderId="88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 applyProtection="1">
      <alignment horizontal="center" vertical="center"/>
      <protection hidden="1"/>
    </xf>
    <xf numFmtId="3" fontId="28" fillId="0" borderId="86" xfId="0" applyNumberFormat="1" applyFont="1" applyBorder="1" applyAlignment="1">
      <alignment horizontal="center" vertical="center"/>
    </xf>
    <xf numFmtId="3" fontId="28" fillId="0" borderId="37" xfId="0" applyNumberFormat="1" applyFont="1" applyBorder="1" applyAlignment="1">
      <alignment horizontal="center" vertical="center"/>
    </xf>
    <xf numFmtId="3" fontId="28" fillId="0" borderId="91" xfId="0" applyNumberFormat="1" applyFont="1" applyBorder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83" xfId="0" applyNumberFormat="1" applyFont="1" applyFill="1" applyBorder="1" applyAlignment="1">
      <alignment horizontal="center" vertical="center"/>
    </xf>
    <xf numFmtId="3" fontId="30" fillId="0" borderId="40" xfId="0" applyNumberFormat="1" applyFont="1" applyBorder="1" applyAlignment="1">
      <alignment horizontal="center" vertical="center"/>
    </xf>
    <xf numFmtId="3" fontId="30" fillId="0" borderId="83" xfId="0" applyNumberFormat="1" applyFont="1" applyBorder="1" applyAlignment="1">
      <alignment horizontal="center" vertical="center"/>
    </xf>
    <xf numFmtId="3" fontId="30" fillId="0" borderId="66" xfId="0" applyNumberFormat="1" applyFont="1" applyBorder="1" applyAlignment="1">
      <alignment horizontal="center" vertical="center"/>
    </xf>
    <xf numFmtId="3" fontId="31" fillId="0" borderId="0" xfId="0" applyNumberFormat="1" applyFont="1" applyFill="1" applyBorder="1" applyAlignment="1" applyProtection="1">
      <alignment horizontal="center" vertical="center"/>
      <protection hidden="1"/>
    </xf>
    <xf numFmtId="3" fontId="30" fillId="0" borderId="88" xfId="0" applyNumberFormat="1" applyFont="1" applyBorder="1" applyAlignment="1">
      <alignment horizontal="center" vertical="center"/>
    </xf>
    <xf numFmtId="3" fontId="30" fillId="0" borderId="66" xfId="0" applyNumberFormat="1" applyFont="1" applyFill="1" applyBorder="1" applyAlignment="1">
      <alignment horizontal="center" vertical="center"/>
    </xf>
    <xf numFmtId="3" fontId="30" fillId="0" borderId="40" xfId="0" applyNumberFormat="1" applyFont="1" applyFill="1" applyBorder="1" applyAlignment="1">
      <alignment horizontal="center" vertical="center"/>
    </xf>
    <xf numFmtId="3" fontId="30" fillId="0" borderId="88" xfId="0" applyNumberFormat="1" applyFont="1" applyFill="1" applyBorder="1" applyAlignment="1">
      <alignment horizontal="center" vertical="center"/>
    </xf>
    <xf numFmtId="3" fontId="3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>
      <alignment vertical="center" wrapText="1"/>
    </xf>
    <xf numFmtId="3" fontId="32" fillId="0" borderId="0" xfId="0" applyNumberFormat="1" applyFont="1" applyAlignment="1">
      <alignment horizontal="center" vertical="center"/>
    </xf>
    <xf numFmtId="3" fontId="9" fillId="0" borderId="0" xfId="0" applyNumberFormat="1" applyFont="1" applyFill="1" applyAlignment="1">
      <alignment horizontal="left" vertical="center"/>
    </xf>
    <xf numFmtId="3" fontId="33" fillId="0" borderId="0" xfId="0" applyNumberFormat="1" applyFont="1" applyAlignment="1">
      <alignment horizontal="center" vertical="center"/>
    </xf>
    <xf numFmtId="3" fontId="34" fillId="0" borderId="0" xfId="0" applyNumberFormat="1" applyFont="1" applyBorder="1" applyAlignment="1">
      <alignment horizontal="center" vertical="center"/>
    </xf>
    <xf numFmtId="3" fontId="34" fillId="0" borderId="0" xfId="0" applyNumberFormat="1" applyFont="1" applyAlignment="1">
      <alignment horizontal="center" vertical="center"/>
    </xf>
    <xf numFmtId="3" fontId="35" fillId="0" borderId="0" xfId="0" applyNumberFormat="1" applyFont="1" applyAlignment="1">
      <alignment horizontal="center" vertical="center"/>
    </xf>
    <xf numFmtId="3" fontId="35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30" fillId="25" borderId="0" xfId="0" applyFont="1" applyFill="1" applyAlignment="1">
      <alignment/>
    </xf>
    <xf numFmtId="0" fontId="36" fillId="0" borderId="0" xfId="0" applyFont="1" applyAlignment="1">
      <alignment/>
    </xf>
    <xf numFmtId="0" fontId="30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25" borderId="92" xfId="0" applyFont="1" applyFill="1" applyBorder="1" applyAlignment="1" applyProtection="1">
      <alignment horizontal="right"/>
      <protection/>
    </xf>
    <xf numFmtId="166" fontId="18" fillId="25" borderId="93" xfId="0" applyNumberFormat="1" applyFont="1" applyFill="1" applyBorder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/>
    </xf>
    <xf numFmtId="166" fontId="18" fillId="25" borderId="93" xfId="0" applyNumberFormat="1" applyFont="1" applyFill="1" applyBorder="1" applyAlignment="1" applyProtection="1">
      <alignment horizontal="right"/>
      <protection/>
    </xf>
    <xf numFmtId="0" fontId="6" fillId="0" borderId="0" xfId="0" applyFont="1" applyAlignment="1">
      <alignment horizontal="center" vertical="center" wrapText="1"/>
    </xf>
    <xf numFmtId="0" fontId="9" fillId="25" borderId="40" xfId="0" applyFont="1" applyFill="1" applyBorder="1" applyAlignment="1" applyProtection="1">
      <alignment horizontal="left" wrapText="1"/>
      <protection/>
    </xf>
    <xf numFmtId="3" fontId="21" fillId="0" borderId="40" xfId="0" applyNumberFormat="1" applyFont="1" applyBorder="1" applyAlignment="1" applyProtection="1">
      <alignment wrapText="1"/>
      <protection hidden="1"/>
    </xf>
    <xf numFmtId="1" fontId="21" fillId="0" borderId="40" xfId="0" applyNumberFormat="1" applyFont="1" applyBorder="1" applyAlignment="1" applyProtection="1">
      <alignment wrapText="1"/>
      <protection hidden="1"/>
    </xf>
    <xf numFmtId="3" fontId="28" fillId="0" borderId="83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3" fontId="9" fillId="0" borderId="94" xfId="0" applyNumberFormat="1" applyFont="1" applyBorder="1" applyAlignment="1">
      <alignment horizontal="center" vertical="center"/>
    </xf>
    <xf numFmtId="3" fontId="9" fillId="0" borderId="83" xfId="0" applyNumberFormat="1" applyFont="1" applyBorder="1" applyAlignment="1">
      <alignment horizontal="center" vertical="center"/>
    </xf>
    <xf numFmtId="3" fontId="9" fillId="0" borderId="0" xfId="0" applyNumberFormat="1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/>
      <protection hidden="1"/>
    </xf>
    <xf numFmtId="3" fontId="9" fillId="25" borderId="0" xfId="0" applyNumberFormat="1" applyFont="1" applyFill="1" applyAlignment="1" applyProtection="1">
      <alignment horizontal="center" vertical="center"/>
      <protection hidden="1"/>
    </xf>
    <xf numFmtId="3" fontId="25" fillId="0" borderId="0" xfId="0" applyNumberFormat="1" applyFont="1" applyAlignment="1" applyProtection="1">
      <alignment horizontal="left" vertical="center"/>
      <protection hidden="1"/>
    </xf>
    <xf numFmtId="0" fontId="30" fillId="25" borderId="0" xfId="0" applyFont="1" applyFill="1" applyAlignment="1" applyProtection="1">
      <alignment/>
      <protection hidden="1"/>
    </xf>
    <xf numFmtId="3" fontId="27" fillId="0" borderId="0" xfId="0" applyNumberFormat="1" applyFont="1" applyAlignment="1" applyProtection="1">
      <alignment horizontal="center" vertical="center"/>
      <protection hidden="1"/>
    </xf>
    <xf numFmtId="3" fontId="27" fillId="0" borderId="0" xfId="0" applyNumberFormat="1" applyFont="1" applyBorder="1" applyAlignment="1" applyProtection="1">
      <alignment horizontal="center" vertical="center"/>
      <protection hidden="1"/>
    </xf>
    <xf numFmtId="3" fontId="27" fillId="0" borderId="94" xfId="0" applyNumberFormat="1" applyFont="1" applyBorder="1" applyAlignment="1" applyProtection="1">
      <alignment horizontal="center" vertical="center"/>
      <protection hidden="1"/>
    </xf>
    <xf numFmtId="3" fontId="9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36" fillId="0" borderId="0" xfId="0" applyFont="1" applyAlignment="1" applyProtection="1">
      <alignment/>
      <protection hidden="1"/>
    </xf>
    <xf numFmtId="0" fontId="9" fillId="0" borderId="66" xfId="0" applyFont="1" applyFill="1" applyBorder="1" applyAlignment="1" applyProtection="1">
      <alignment horizontal="left" wrapText="1"/>
      <protection hidden="1"/>
    </xf>
    <xf numFmtId="1" fontId="21" fillId="0" borderId="88" xfId="0" applyNumberFormat="1" applyFont="1" applyBorder="1" applyAlignment="1" applyProtection="1">
      <alignment wrapText="1"/>
      <protection hidden="1"/>
    </xf>
    <xf numFmtId="0" fontId="21" fillId="0" borderId="0" xfId="0" applyFont="1" applyBorder="1" applyAlignment="1" applyProtection="1">
      <alignment wrapText="1"/>
      <protection hidden="1"/>
    </xf>
    <xf numFmtId="0" fontId="30" fillId="0" borderId="0" xfId="0" applyFont="1" applyFill="1" applyAlignment="1" applyProtection="1">
      <alignment/>
      <protection hidden="1"/>
    </xf>
    <xf numFmtId="3" fontId="9" fillId="0" borderId="82" xfId="0" applyNumberFormat="1" applyFont="1" applyBorder="1" applyAlignment="1" applyProtection="1">
      <alignment horizontal="center" vertical="center"/>
      <protection hidden="1"/>
    </xf>
    <xf numFmtId="3" fontId="28" fillId="0" borderId="0" xfId="0" applyNumberFormat="1" applyFont="1" applyAlignment="1" applyProtection="1">
      <alignment horizontal="center" vertical="center"/>
      <protection hidden="1"/>
    </xf>
    <xf numFmtId="3" fontId="30" fillId="0" borderId="0" xfId="0" applyNumberFormat="1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/>
      <protection hidden="1"/>
    </xf>
    <xf numFmtId="3" fontId="21" fillId="0" borderId="83" xfId="0" applyNumberFormat="1" applyFont="1" applyBorder="1" applyAlignment="1" applyProtection="1">
      <alignment wrapText="1"/>
      <protection hidden="1"/>
    </xf>
    <xf numFmtId="165" fontId="8" fillId="0" borderId="40" xfId="0" applyNumberFormat="1" applyFont="1" applyFill="1" applyBorder="1" applyAlignment="1" applyProtection="1">
      <alignment/>
      <protection locked="0"/>
    </xf>
    <xf numFmtId="165" fontId="8" fillId="0" borderId="43" xfId="0" applyNumberFormat="1" applyFont="1" applyFill="1" applyBorder="1" applyAlignment="1" applyProtection="1">
      <alignment/>
      <protection locked="0"/>
    </xf>
    <xf numFmtId="164" fontId="8" fillId="0" borderId="40" xfId="0" applyNumberFormat="1" applyFont="1" applyFill="1" applyBorder="1" applyAlignment="1" applyProtection="1">
      <alignment/>
      <protection/>
    </xf>
    <xf numFmtId="3" fontId="9" fillId="16" borderId="0" xfId="0" applyNumberFormat="1" applyFont="1" applyFill="1" applyAlignment="1">
      <alignment horizontal="center" vertical="center"/>
    </xf>
    <xf numFmtId="3" fontId="28" fillId="0" borderId="95" xfId="0" applyNumberFormat="1" applyFont="1" applyBorder="1" applyAlignment="1">
      <alignment horizontal="center" vertical="center"/>
    </xf>
    <xf numFmtId="3" fontId="28" fillId="0" borderId="96" xfId="0" applyNumberFormat="1" applyFont="1" applyBorder="1" applyAlignment="1">
      <alignment horizontal="center" vertical="center"/>
    </xf>
    <xf numFmtId="3" fontId="30" fillId="0" borderId="95" xfId="0" applyNumberFormat="1" applyFont="1" applyBorder="1" applyAlignment="1">
      <alignment horizontal="center" vertical="center"/>
    </xf>
    <xf numFmtId="3" fontId="30" fillId="0" borderId="97" xfId="0" applyNumberFormat="1" applyFont="1" applyBorder="1" applyAlignment="1">
      <alignment horizontal="center" vertical="center"/>
    </xf>
    <xf numFmtId="0" fontId="0" fillId="0" borderId="0" xfId="54">
      <alignment/>
      <protection/>
    </xf>
    <xf numFmtId="0" fontId="2" fillId="32" borderId="0" xfId="54" applyFont="1" applyFill="1">
      <alignment/>
      <protection/>
    </xf>
    <xf numFmtId="0" fontId="3" fillId="32" borderId="0" xfId="54" applyFont="1" applyFill="1">
      <alignment/>
      <protection/>
    </xf>
    <xf numFmtId="0" fontId="7" fillId="0" borderId="0" xfId="47" applyFont="1" applyAlignment="1" applyProtection="1">
      <alignment/>
      <protection/>
    </xf>
    <xf numFmtId="0" fontId="7" fillId="0" borderId="0" xfId="47" applyFont="1" applyFill="1" applyAlignment="1" applyProtection="1">
      <alignment/>
      <protection/>
    </xf>
    <xf numFmtId="0" fontId="7" fillId="0" borderId="0" xfId="47" applyAlignment="1" applyProtection="1">
      <alignment/>
      <protection/>
    </xf>
    <xf numFmtId="165" fontId="0" fillId="0" borderId="67" xfId="0" applyNumberFormat="1" applyFill="1" applyBorder="1" applyAlignment="1" applyProtection="1">
      <alignment/>
      <protection/>
    </xf>
    <xf numFmtId="165" fontId="0" fillId="0" borderId="39" xfId="0" applyNumberFormat="1" applyFill="1" applyBorder="1" applyAlignment="1" applyProtection="1">
      <alignment/>
      <protection/>
    </xf>
    <xf numFmtId="165" fontId="0" fillId="0" borderId="42" xfId="0" applyNumberFormat="1" applyFill="1" applyBorder="1" applyAlignment="1" applyProtection="1">
      <alignment/>
      <protection/>
    </xf>
    <xf numFmtId="165" fontId="8" fillId="0" borderId="41" xfId="0" applyNumberFormat="1" applyFont="1" applyBorder="1" applyAlignment="1" applyProtection="1">
      <alignment/>
      <protection/>
    </xf>
    <xf numFmtId="165" fontId="8" fillId="0" borderId="87" xfId="0" applyNumberFormat="1" applyFont="1" applyBorder="1" applyAlignment="1" applyProtection="1">
      <alignment/>
      <protection/>
    </xf>
    <xf numFmtId="165" fontId="8" fillId="0" borderId="72" xfId="0" applyNumberFormat="1" applyFont="1" applyBorder="1" applyAlignment="1" applyProtection="1">
      <alignment/>
      <protection/>
    </xf>
    <xf numFmtId="0" fontId="7" fillId="0" borderId="0" xfId="45" applyAlignment="1">
      <alignment/>
    </xf>
    <xf numFmtId="0" fontId="30" fillId="25" borderId="0" xfId="0" applyFont="1" applyFill="1" applyAlignment="1" applyProtection="1">
      <alignment/>
      <protection/>
    </xf>
    <xf numFmtId="3" fontId="36" fillId="0" borderId="0" xfId="0" applyNumberFormat="1" applyFont="1" applyBorder="1" applyAlignment="1" applyProtection="1">
      <alignment vertical="center"/>
      <protection/>
    </xf>
    <xf numFmtId="0" fontId="36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left"/>
      <protection locked="0"/>
    </xf>
    <xf numFmtId="0" fontId="9" fillId="25" borderId="18" xfId="0" applyFont="1" applyFill="1" applyBorder="1" applyAlignment="1" applyProtection="1">
      <alignment horizontal="left" indent="4"/>
      <protection/>
    </xf>
    <xf numFmtId="0" fontId="9" fillId="25" borderId="24" xfId="0" applyFont="1" applyFill="1" applyBorder="1" applyAlignment="1" applyProtection="1">
      <alignment horizontal="center"/>
      <protection/>
    </xf>
    <xf numFmtId="0" fontId="9" fillId="25" borderId="23" xfId="0" applyFont="1" applyFill="1" applyBorder="1" applyAlignment="1" applyProtection="1">
      <alignment horizontal="center"/>
      <protection/>
    </xf>
    <xf numFmtId="0" fontId="9" fillId="25" borderId="98" xfId="0" applyFont="1" applyFill="1" applyBorder="1" applyAlignment="1" applyProtection="1">
      <alignment horizontal="left"/>
      <protection/>
    </xf>
    <xf numFmtId="0" fontId="9" fillId="25" borderId="99" xfId="0" applyFont="1" applyFill="1" applyBorder="1" applyAlignment="1" applyProtection="1">
      <alignment horizontal="left"/>
      <protection/>
    </xf>
    <xf numFmtId="0" fontId="9" fillId="16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3" fillId="16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100" xfId="0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95" xfId="0" applyFont="1" applyBorder="1" applyAlignment="1">
      <alignment horizontal="center" vertical="center"/>
    </xf>
    <xf numFmtId="0" fontId="28" fillId="0" borderId="101" xfId="0" applyFont="1" applyBorder="1" applyAlignment="1">
      <alignment horizontal="center" vertical="center"/>
    </xf>
    <xf numFmtId="0" fontId="28" fillId="0" borderId="96" xfId="0" applyFont="1" applyBorder="1" applyAlignment="1">
      <alignment horizontal="center" vertical="center"/>
    </xf>
    <xf numFmtId="3" fontId="28" fillId="0" borderId="101" xfId="0" applyNumberFormat="1" applyFont="1" applyBorder="1" applyAlignment="1">
      <alignment horizontal="center" vertical="center"/>
    </xf>
    <xf numFmtId="0" fontId="3" fillId="0" borderId="0" xfId="54" applyFont="1" applyFill="1">
      <alignment/>
      <protection/>
    </xf>
    <xf numFmtId="0" fontId="0" fillId="0" borderId="0" xfId="0" applyAlignment="1" applyProtection="1">
      <alignment/>
      <protection locked="0"/>
    </xf>
    <xf numFmtId="0" fontId="10" fillId="0" borderId="29" xfId="0" applyFont="1" applyBorder="1" applyAlignment="1" applyProtection="1">
      <alignment wrapText="1"/>
      <protection/>
    </xf>
    <xf numFmtId="0" fontId="10" fillId="0" borderId="30" xfId="0" applyFont="1" applyBorder="1" applyAlignment="1" applyProtection="1">
      <alignment wrapText="1"/>
      <protection/>
    </xf>
    <xf numFmtId="3" fontId="0" fillId="27" borderId="16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0" fontId="9" fillId="25" borderId="25" xfId="0" applyFont="1" applyFill="1" applyBorder="1" applyAlignment="1" applyProtection="1">
      <alignment horizontal="left" wrapText="1"/>
      <protection/>
    </xf>
    <xf numFmtId="3" fontId="13" fillId="0" borderId="0" xfId="0" applyNumberFormat="1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8" fillId="0" borderId="17" xfId="0" applyFont="1" applyBorder="1" applyAlignment="1" applyProtection="1">
      <alignment horizontal="center" wrapText="1"/>
      <protection locked="0"/>
    </xf>
    <xf numFmtId="0" fontId="8" fillId="0" borderId="18" xfId="0" applyFont="1" applyBorder="1" applyAlignment="1" applyProtection="1">
      <alignment horizontal="center" wrapText="1"/>
      <protection locked="0"/>
    </xf>
    <xf numFmtId="3" fontId="17" fillId="0" borderId="21" xfId="0" applyNumberFormat="1" applyFont="1" applyBorder="1" applyAlignment="1" applyProtection="1">
      <alignment wrapText="1"/>
      <protection locked="0"/>
    </xf>
    <xf numFmtId="1" fontId="9" fillId="25" borderId="26" xfId="0" applyNumberFormat="1" applyFont="1" applyFill="1" applyBorder="1" applyAlignment="1" applyProtection="1">
      <alignment horizontal="center" wrapText="1"/>
      <protection/>
    </xf>
    <xf numFmtId="1" fontId="10" fillId="25" borderId="74" xfId="0" applyNumberFormat="1" applyFont="1" applyFill="1" applyBorder="1" applyAlignment="1" applyProtection="1">
      <alignment horizontal="center" vertical="center" wrapText="1"/>
      <protection/>
    </xf>
    <xf numFmtId="1" fontId="10" fillId="25" borderId="20" xfId="0" applyNumberFormat="1" applyFont="1" applyFill="1" applyBorder="1" applyAlignment="1" applyProtection="1">
      <alignment horizontal="center" vertical="center" wrapText="1"/>
      <protection/>
    </xf>
    <xf numFmtId="3" fontId="21" fillId="0" borderId="94" xfId="0" applyNumberFormat="1" applyFont="1" applyBorder="1" applyAlignment="1" applyProtection="1">
      <alignment wrapText="1"/>
      <protection hidden="1"/>
    </xf>
    <xf numFmtId="0" fontId="9" fillId="0" borderId="82" xfId="0" applyFont="1" applyFill="1" applyBorder="1" applyAlignment="1" applyProtection="1">
      <alignment horizontal="left" wrapText="1"/>
      <protection hidden="1"/>
    </xf>
    <xf numFmtId="1" fontId="21" fillId="0" borderId="82" xfId="0" applyNumberFormat="1" applyFont="1" applyBorder="1" applyAlignment="1" applyProtection="1">
      <alignment wrapText="1"/>
      <protection hidden="1"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0" borderId="17" xfId="0" applyNumberFormat="1" applyFont="1" applyBorder="1" applyAlignment="1" applyProtection="1">
      <alignment/>
      <protection/>
    </xf>
    <xf numFmtId="3" fontId="8" fillId="0" borderId="18" xfId="0" applyNumberFormat="1" applyFont="1" applyBorder="1" applyAlignment="1" applyProtection="1">
      <alignment/>
      <protection/>
    </xf>
    <xf numFmtId="3" fontId="8" fillId="0" borderId="20" xfId="0" applyNumberFormat="1" applyFont="1" applyFill="1" applyBorder="1" applyAlignment="1" applyProtection="1">
      <alignment/>
      <protection/>
    </xf>
    <xf numFmtId="3" fontId="8" fillId="0" borderId="27" xfId="0" applyNumberFormat="1" applyFont="1" applyBorder="1" applyAlignment="1" applyProtection="1">
      <alignment/>
      <protection/>
    </xf>
    <xf numFmtId="165" fontId="8" fillId="0" borderId="43" xfId="0" applyNumberFormat="1" applyFont="1" applyBorder="1" applyAlignment="1" applyProtection="1">
      <alignment/>
      <protection/>
    </xf>
    <xf numFmtId="0" fontId="9" fillId="25" borderId="64" xfId="0" applyFont="1" applyFill="1" applyBorder="1" applyAlignment="1" applyProtection="1">
      <alignment horizontal="left" vertical="center"/>
      <protection/>
    </xf>
    <xf numFmtId="164" fontId="8" fillId="0" borderId="0" xfId="0" applyNumberFormat="1" applyFont="1" applyFill="1" applyBorder="1" applyAlignment="1" applyProtection="1">
      <alignment/>
      <protection/>
    </xf>
    <xf numFmtId="164" fontId="13" fillId="25" borderId="51" xfId="0" applyNumberFormat="1" applyFont="1" applyFill="1" applyBorder="1" applyAlignment="1" applyProtection="1">
      <alignment/>
      <protection/>
    </xf>
    <xf numFmtId="0" fontId="0" fillId="0" borderId="62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9" fillId="25" borderId="16" xfId="0" applyFont="1" applyFill="1" applyBorder="1" applyAlignment="1" applyProtection="1">
      <alignment/>
      <protection/>
    </xf>
    <xf numFmtId="0" fontId="9" fillId="25" borderId="19" xfId="0" applyFont="1" applyFill="1" applyBorder="1" applyAlignment="1" applyProtection="1">
      <alignment/>
      <protection/>
    </xf>
    <xf numFmtId="0" fontId="11" fillId="26" borderId="43" xfId="0" applyNumberFormat="1" applyFont="1" applyFill="1" applyBorder="1" applyAlignment="1" applyProtection="1">
      <alignment horizontal="right"/>
      <protection/>
    </xf>
    <xf numFmtId="3" fontId="8" fillId="0" borderId="16" xfId="0" applyNumberFormat="1" applyFont="1" applyBorder="1" applyAlignment="1" applyProtection="1">
      <alignment/>
      <protection/>
    </xf>
    <xf numFmtId="0" fontId="9" fillId="33" borderId="24" xfId="0" applyFont="1" applyFill="1" applyBorder="1" applyAlignment="1" applyProtection="1">
      <alignment horizontal="left"/>
      <protection/>
    </xf>
    <xf numFmtId="0" fontId="9" fillId="33" borderId="22" xfId="0" applyFont="1" applyFill="1" applyBorder="1" applyAlignment="1" applyProtection="1">
      <alignment horizontal="left"/>
      <protection/>
    </xf>
    <xf numFmtId="0" fontId="11" fillId="26" borderId="43" xfId="0" applyNumberFormat="1" applyFont="1" applyFill="1" applyBorder="1" applyAlignment="1" applyProtection="1">
      <alignment horizontal="center"/>
      <protection/>
    </xf>
    <xf numFmtId="0" fontId="9" fillId="34" borderId="26" xfId="0" applyFont="1" applyFill="1" applyBorder="1" applyAlignment="1" applyProtection="1">
      <alignment horizontal="center" vertical="center"/>
      <protection/>
    </xf>
    <xf numFmtId="165" fontId="6" fillId="25" borderId="42" xfId="0" applyNumberFormat="1" applyFont="1" applyFill="1" applyBorder="1" applyAlignment="1" applyProtection="1">
      <alignment/>
      <protection/>
    </xf>
    <xf numFmtId="165" fontId="0" fillId="0" borderId="43" xfId="0" applyNumberFormat="1" applyBorder="1" applyAlignment="1">
      <alignment/>
    </xf>
    <xf numFmtId="165" fontId="0" fillId="0" borderId="102" xfId="0" applyNumberFormat="1" applyBorder="1" applyAlignment="1">
      <alignment/>
    </xf>
    <xf numFmtId="165" fontId="0" fillId="0" borderId="103" xfId="0" applyNumberFormat="1" applyBorder="1" applyAlignment="1">
      <alignment/>
    </xf>
    <xf numFmtId="165" fontId="0" fillId="0" borderId="104" xfId="0" applyNumberFormat="1" applyBorder="1" applyAlignment="1">
      <alignment/>
    </xf>
    <xf numFmtId="165" fontId="0" fillId="0" borderId="105" xfId="0" applyNumberFormat="1" applyBorder="1" applyAlignment="1">
      <alignment/>
    </xf>
    <xf numFmtId="165" fontId="0" fillId="0" borderId="106" xfId="0" applyNumberFormat="1" applyBorder="1" applyAlignment="1">
      <alignment/>
    </xf>
    <xf numFmtId="165" fontId="0" fillId="0" borderId="107" xfId="0" applyNumberFormat="1" applyBorder="1" applyAlignment="1">
      <alignment/>
    </xf>
    <xf numFmtId="165" fontId="0" fillId="0" borderId="108" xfId="0" applyNumberFormat="1" applyBorder="1" applyAlignment="1">
      <alignment/>
    </xf>
    <xf numFmtId="165" fontId="0" fillId="0" borderId="109" xfId="0" applyNumberFormat="1" applyBorder="1" applyAlignment="1">
      <alignment/>
    </xf>
    <xf numFmtId="165" fontId="0" fillId="0" borderId="110" xfId="0" applyNumberFormat="1" applyBorder="1" applyAlignment="1">
      <alignment/>
    </xf>
    <xf numFmtId="165" fontId="0" fillId="0" borderId="111" xfId="0" applyNumberFormat="1" applyBorder="1" applyAlignment="1">
      <alignment/>
    </xf>
    <xf numFmtId="165" fontId="0" fillId="0" borderId="112" xfId="0" applyNumberFormat="1" applyBorder="1" applyAlignment="1">
      <alignment/>
    </xf>
    <xf numFmtId="165" fontId="0" fillId="0" borderId="112" xfId="0" applyNumberFormat="1" applyFill="1" applyBorder="1" applyAlignment="1">
      <alignment/>
    </xf>
    <xf numFmtId="165" fontId="0" fillId="0" borderId="113" xfId="0" applyNumberFormat="1" applyBorder="1" applyAlignment="1">
      <alignment/>
    </xf>
    <xf numFmtId="165" fontId="0" fillId="0" borderId="114" xfId="0" applyNumberFormat="1" applyBorder="1" applyAlignment="1">
      <alignment/>
    </xf>
    <xf numFmtId="165" fontId="0" fillId="0" borderId="115" xfId="0" applyNumberFormat="1" applyBorder="1" applyAlignment="1">
      <alignment/>
    </xf>
    <xf numFmtId="165" fontId="0" fillId="0" borderId="116" xfId="0" applyNumberFormat="1" applyBorder="1" applyAlignment="1">
      <alignment/>
    </xf>
    <xf numFmtId="3" fontId="8" fillId="27" borderId="15" xfId="0" applyNumberFormat="1" applyFont="1" applyFill="1" applyBorder="1" applyAlignment="1" applyProtection="1">
      <alignment/>
      <protection locked="0"/>
    </xf>
    <xf numFmtId="3" fontId="13" fillId="0" borderId="27" xfId="0" applyNumberFormat="1" applyFont="1" applyBorder="1" applyAlignment="1" applyProtection="1">
      <alignment/>
      <protection locked="0"/>
    </xf>
    <xf numFmtId="3" fontId="13" fillId="0" borderId="20" xfId="0" applyNumberFormat="1" applyFont="1" applyBorder="1" applyAlignment="1" applyProtection="1">
      <alignment/>
      <protection locked="0"/>
    </xf>
    <xf numFmtId="3" fontId="8" fillId="0" borderId="25" xfId="0" applyNumberFormat="1" applyFont="1" applyBorder="1" applyAlignment="1" applyProtection="1">
      <alignment/>
      <protection/>
    </xf>
    <xf numFmtId="3" fontId="8" fillId="0" borderId="117" xfId="0" applyNumberFormat="1" applyFont="1" applyFill="1" applyBorder="1" applyAlignment="1" applyProtection="1">
      <alignment/>
      <protection/>
    </xf>
    <xf numFmtId="3" fontId="8" fillId="0" borderId="118" xfId="0" applyNumberFormat="1" applyFont="1" applyFill="1" applyBorder="1" applyAlignment="1" applyProtection="1">
      <alignment/>
      <protection/>
    </xf>
    <xf numFmtId="0" fontId="19" fillId="26" borderId="90" xfId="0" applyFont="1" applyFill="1" applyBorder="1" applyAlignment="1" applyProtection="1">
      <alignment horizontal="center" wrapText="1"/>
      <protection/>
    </xf>
    <xf numFmtId="0" fontId="19" fillId="26" borderId="73" xfId="0" applyFont="1" applyFill="1" applyBorder="1" applyAlignment="1" applyProtection="1">
      <alignment horizontal="center" wrapText="1"/>
      <protection/>
    </xf>
    <xf numFmtId="0" fontId="19" fillId="26" borderId="119" xfId="0" applyFont="1" applyFill="1" applyBorder="1" applyAlignment="1" applyProtection="1">
      <alignment horizontal="center" wrapText="1"/>
      <protection/>
    </xf>
    <xf numFmtId="0" fontId="19" fillId="26" borderId="35" xfId="0" applyFont="1" applyFill="1" applyBorder="1" applyAlignment="1" applyProtection="1">
      <alignment horizontal="center" wrapText="1"/>
      <protection/>
    </xf>
    <xf numFmtId="1" fontId="10" fillId="25" borderId="120" xfId="0" applyNumberFormat="1" applyFont="1" applyFill="1" applyBorder="1" applyAlignment="1" applyProtection="1">
      <alignment horizontal="left" wrapText="1"/>
      <protection/>
    </xf>
    <xf numFmtId="1" fontId="13" fillId="25" borderId="60" xfId="0" applyNumberFormat="1" applyFont="1" applyFill="1" applyBorder="1" applyAlignment="1" applyProtection="1">
      <alignment/>
      <protection/>
    </xf>
    <xf numFmtId="1" fontId="13" fillId="25" borderId="28" xfId="0" applyNumberFormat="1" applyFont="1" applyFill="1" applyBorder="1" applyAlignment="1" applyProtection="1">
      <alignment/>
      <protection/>
    </xf>
    <xf numFmtId="1" fontId="9" fillId="25" borderId="16" xfId="0" applyNumberFormat="1" applyFont="1" applyFill="1" applyBorder="1" applyAlignment="1" applyProtection="1">
      <alignment horizontal="left" wrapText="1"/>
      <protection/>
    </xf>
    <xf numFmtId="3" fontId="8" fillId="0" borderId="36" xfId="0" applyNumberFormat="1" applyFont="1" applyBorder="1" applyAlignment="1" applyProtection="1">
      <alignment wrapText="1"/>
      <protection locked="0"/>
    </xf>
    <xf numFmtId="3" fontId="8" fillId="0" borderId="63" xfId="0" applyNumberFormat="1" applyFont="1" applyBorder="1" applyAlignment="1" applyProtection="1">
      <alignment wrapText="1"/>
      <protection locked="0"/>
    </xf>
    <xf numFmtId="1" fontId="8" fillId="0" borderId="0" xfId="0" applyNumberFormat="1" applyFont="1" applyBorder="1" applyAlignment="1" applyProtection="1">
      <alignment wrapText="1"/>
      <protection/>
    </xf>
    <xf numFmtId="3" fontId="8" fillId="0" borderId="39" xfId="0" applyNumberFormat="1" applyFont="1" applyBorder="1" applyAlignment="1" applyProtection="1">
      <alignment wrapText="1"/>
      <protection locked="0"/>
    </xf>
    <xf numFmtId="1" fontId="13" fillId="25" borderId="74" xfId="0" applyNumberFormat="1" applyFon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3" fontId="13" fillId="25" borderId="69" xfId="0" applyNumberFormat="1" applyFont="1" applyFill="1" applyBorder="1" applyAlignment="1" applyProtection="1">
      <alignment/>
      <protection/>
    </xf>
    <xf numFmtId="3" fontId="13" fillId="25" borderId="20" xfId="0" applyNumberFormat="1" applyFont="1" applyFill="1" applyBorder="1" applyAlignment="1" applyProtection="1">
      <alignment/>
      <protection/>
    </xf>
    <xf numFmtId="3" fontId="13" fillId="25" borderId="26" xfId="0" applyNumberFormat="1" applyFont="1" applyFill="1" applyBorder="1" applyAlignment="1" applyProtection="1">
      <alignment/>
      <protection/>
    </xf>
    <xf numFmtId="0" fontId="9" fillId="25" borderId="20" xfId="0" applyFont="1" applyFill="1" applyBorder="1" applyAlignment="1" applyProtection="1">
      <alignment horizontal="center" vertical="center" wrapText="1"/>
      <protection/>
    </xf>
    <xf numFmtId="0" fontId="9" fillId="25" borderId="26" xfId="0" applyFont="1" applyFill="1" applyBorder="1" applyAlignment="1" applyProtection="1">
      <alignment horizontal="left" wrapText="1"/>
      <protection/>
    </xf>
    <xf numFmtId="0" fontId="9" fillId="25" borderId="20" xfId="0" applyFont="1" applyFill="1" applyBorder="1" applyAlignment="1" applyProtection="1">
      <alignment horizontal="center" wrapText="1"/>
      <protection/>
    </xf>
    <xf numFmtId="0" fontId="17" fillId="0" borderId="121" xfId="0" applyFont="1" applyBorder="1" applyAlignment="1" applyProtection="1">
      <alignment horizontal="center" wrapText="1"/>
      <protection locked="0"/>
    </xf>
    <xf numFmtId="0" fontId="8" fillId="0" borderId="122" xfId="0" applyFont="1" applyBorder="1" applyAlignment="1" applyProtection="1">
      <alignment horizontal="center" wrapText="1"/>
      <protection locked="0"/>
    </xf>
    <xf numFmtId="0" fontId="8" fillId="0" borderId="123" xfId="0" applyFont="1" applyBorder="1" applyAlignment="1" applyProtection="1">
      <alignment horizontal="center" wrapText="1"/>
      <protection locked="0"/>
    </xf>
    <xf numFmtId="3" fontId="13" fillId="16" borderId="29" xfId="0" applyNumberFormat="1" applyFont="1" applyFill="1" applyBorder="1" applyAlignment="1" applyProtection="1">
      <alignment/>
      <protection/>
    </xf>
    <xf numFmtId="3" fontId="13" fillId="16" borderId="85" xfId="0" applyNumberFormat="1" applyFont="1" applyFill="1" applyBorder="1" applyAlignment="1" applyProtection="1">
      <alignment/>
      <protection/>
    </xf>
    <xf numFmtId="3" fontId="13" fillId="16" borderId="73" xfId="0" applyNumberFormat="1" applyFont="1" applyFill="1" applyBorder="1" applyAlignment="1" applyProtection="1">
      <alignment/>
      <protection/>
    </xf>
    <xf numFmtId="3" fontId="13" fillId="16" borderId="20" xfId="0" applyNumberFormat="1" applyFont="1" applyFill="1" applyBorder="1" applyAlignment="1" applyProtection="1">
      <alignment/>
      <protection/>
    </xf>
    <xf numFmtId="0" fontId="38" fillId="25" borderId="124" xfId="0" applyFont="1" applyFill="1" applyBorder="1" applyAlignment="1" applyProtection="1">
      <alignment horizontal="right"/>
      <protection hidden="1"/>
    </xf>
    <xf numFmtId="166" fontId="18" fillId="25" borderId="125" xfId="0" applyNumberFormat="1" applyFont="1" applyFill="1" applyBorder="1" applyAlignment="1" applyProtection="1">
      <alignment horizontal="right"/>
      <protection hidden="1" locked="0"/>
    </xf>
    <xf numFmtId="164" fontId="8" fillId="0" borderId="28" xfId="0" applyNumberFormat="1" applyFont="1" applyBorder="1" applyAlignment="1" applyProtection="1">
      <alignment/>
      <protection/>
    </xf>
    <xf numFmtId="0" fontId="20" fillId="0" borderId="0" xfId="0" applyFont="1" applyFill="1" applyAlignment="1" applyProtection="1">
      <alignment/>
      <protection locked="0"/>
    </xf>
    <xf numFmtId="0" fontId="7" fillId="0" borderId="0" xfId="45" applyAlignment="1" applyProtection="1">
      <alignment/>
      <protection/>
    </xf>
    <xf numFmtId="3" fontId="8" fillId="27" borderId="17" xfId="0" applyNumberFormat="1" applyFont="1" applyFill="1" applyBorder="1" applyAlignment="1" applyProtection="1">
      <alignment/>
      <protection/>
    </xf>
    <xf numFmtId="0" fontId="0" fillId="0" borderId="61" xfId="0" applyBorder="1" applyAlignment="1" applyProtection="1">
      <alignment/>
      <protection locked="0"/>
    </xf>
    <xf numFmtId="0" fontId="23" fillId="0" borderId="61" xfId="0" applyNumberFormat="1" applyFont="1" applyBorder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3" fontId="8" fillId="27" borderId="16" xfId="0" applyNumberFormat="1" applyFont="1" applyFill="1" applyBorder="1" applyAlignment="1" applyProtection="1">
      <alignment/>
      <protection/>
    </xf>
    <xf numFmtId="3" fontId="8" fillId="27" borderId="18" xfId="0" applyNumberFormat="1" applyFont="1" applyFill="1" applyBorder="1" applyAlignment="1" applyProtection="1">
      <alignment/>
      <protection/>
    </xf>
    <xf numFmtId="3" fontId="8" fillId="27" borderId="15" xfId="0" applyNumberFormat="1" applyFont="1" applyFill="1" applyBorder="1" applyAlignment="1" applyProtection="1">
      <alignment/>
      <protection/>
    </xf>
    <xf numFmtId="3" fontId="8" fillId="27" borderId="19" xfId="0" applyNumberFormat="1" applyFont="1" applyFill="1" applyBorder="1" applyAlignment="1" applyProtection="1">
      <alignment/>
      <protection/>
    </xf>
    <xf numFmtId="3" fontId="13" fillId="0" borderId="27" xfId="0" applyNumberFormat="1" applyFont="1" applyBorder="1" applyAlignment="1" applyProtection="1">
      <alignment/>
      <protection/>
    </xf>
    <xf numFmtId="3" fontId="8" fillId="0" borderId="19" xfId="0" applyNumberFormat="1" applyFont="1" applyBorder="1" applyAlignment="1" applyProtection="1">
      <alignment/>
      <protection/>
    </xf>
    <xf numFmtId="3" fontId="8" fillId="0" borderId="15" xfId="0" applyNumberFormat="1" applyFont="1" applyBorder="1" applyAlignment="1" applyProtection="1">
      <alignment/>
      <protection/>
    </xf>
    <xf numFmtId="3" fontId="0" fillId="27" borderId="16" xfId="0" applyNumberFormat="1" applyFont="1" applyFill="1" applyBorder="1" applyAlignment="1" applyProtection="1">
      <alignment/>
      <protection/>
    </xf>
    <xf numFmtId="3" fontId="0" fillId="0" borderId="19" xfId="0" applyNumberFormat="1" applyFont="1" applyBorder="1" applyAlignment="1" applyProtection="1">
      <alignment/>
      <protection/>
    </xf>
    <xf numFmtId="3" fontId="8" fillId="0" borderId="27" xfId="0" applyNumberFormat="1" applyFont="1" applyFill="1" applyBorder="1" applyAlignment="1" applyProtection="1">
      <alignment/>
      <protection/>
    </xf>
    <xf numFmtId="3" fontId="8" fillId="0" borderId="20" xfId="0" applyNumberFormat="1" applyFont="1" applyBorder="1" applyAlignment="1" applyProtection="1">
      <alignment/>
      <protection/>
    </xf>
    <xf numFmtId="3" fontId="8" fillId="0" borderId="22" xfId="0" applyNumberFormat="1" applyFont="1" applyBorder="1" applyAlignment="1" applyProtection="1">
      <alignment/>
      <protection/>
    </xf>
    <xf numFmtId="3" fontId="8" fillId="0" borderId="21" xfId="0" applyNumberFormat="1" applyFont="1" applyBorder="1" applyAlignment="1" applyProtection="1">
      <alignment/>
      <protection/>
    </xf>
    <xf numFmtId="3" fontId="8" fillId="0" borderId="23" xfId="0" applyNumberFormat="1" applyFont="1" applyBorder="1" applyAlignment="1" applyProtection="1">
      <alignment/>
      <protection/>
    </xf>
    <xf numFmtId="3" fontId="8" fillId="0" borderId="19" xfId="0" applyNumberFormat="1" applyFont="1" applyBorder="1" applyAlignment="1" applyProtection="1">
      <alignment horizontal="right"/>
      <protection/>
    </xf>
    <xf numFmtId="165" fontId="8" fillId="0" borderId="40" xfId="0" applyNumberFormat="1" applyFont="1" applyFill="1" applyBorder="1" applyAlignment="1" applyProtection="1">
      <alignment/>
      <protection/>
    </xf>
    <xf numFmtId="165" fontId="8" fillId="0" borderId="43" xfId="0" applyNumberFormat="1" applyFont="1" applyFill="1" applyBorder="1" applyAlignment="1" applyProtection="1">
      <alignment/>
      <protection/>
    </xf>
    <xf numFmtId="165" fontId="8" fillId="0" borderId="37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10" fillId="25" borderId="19" xfId="0" applyFont="1" applyFill="1" applyBorder="1" applyAlignment="1" applyProtection="1">
      <alignment horizontal="right"/>
      <protection/>
    </xf>
    <xf numFmtId="0" fontId="9" fillId="35" borderId="27" xfId="0" applyFont="1" applyFill="1" applyBorder="1" applyAlignment="1" applyProtection="1">
      <alignment horizontal="left"/>
      <protection/>
    </xf>
    <xf numFmtId="0" fontId="9" fillId="25" borderId="126" xfId="0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9" fillId="25" borderId="22" xfId="0" applyFont="1" applyFill="1" applyBorder="1" applyAlignment="1" applyProtection="1">
      <alignment/>
      <protection/>
    </xf>
    <xf numFmtId="0" fontId="10" fillId="27" borderId="20" xfId="0" applyFont="1" applyFill="1" applyBorder="1" applyAlignment="1" applyProtection="1">
      <alignment horizontal="center"/>
      <protection/>
    </xf>
    <xf numFmtId="0" fontId="9" fillId="25" borderId="98" xfId="0" applyFont="1" applyFill="1" applyBorder="1" applyAlignment="1" applyProtection="1">
      <alignment horizontal="left"/>
      <protection/>
    </xf>
    <xf numFmtId="0" fontId="9" fillId="25" borderId="24" xfId="0" applyFont="1" applyFill="1" applyBorder="1" applyAlignment="1" applyProtection="1">
      <alignment horizontal="left"/>
      <protection/>
    </xf>
    <xf numFmtId="0" fontId="9" fillId="25" borderId="99" xfId="0" applyFont="1" applyFill="1" applyBorder="1" applyAlignment="1" applyProtection="1">
      <alignment horizontal="left"/>
      <protection/>
    </xf>
    <xf numFmtId="0" fontId="9" fillId="25" borderId="23" xfId="0" applyFont="1" applyFill="1" applyBorder="1" applyAlignment="1" applyProtection="1">
      <alignment horizontal="left"/>
      <protection/>
    </xf>
    <xf numFmtId="0" fontId="10" fillId="0" borderId="20" xfId="0" applyFont="1" applyBorder="1" applyAlignment="1" applyProtection="1">
      <alignment horizontal="center"/>
      <protection/>
    </xf>
    <xf numFmtId="0" fontId="9" fillId="34" borderId="27" xfId="0" applyFont="1" applyFill="1" applyBorder="1" applyAlignment="1" applyProtection="1">
      <alignment horizontal="center" vertical="center"/>
      <protection/>
    </xf>
    <xf numFmtId="0" fontId="9" fillId="34" borderId="25" xfId="0" applyFont="1" applyFill="1" applyBorder="1" applyAlignment="1" applyProtection="1">
      <alignment horizontal="center" vertical="center"/>
      <protection/>
    </xf>
    <xf numFmtId="0" fontId="9" fillId="34" borderId="26" xfId="0" applyFont="1" applyFill="1" applyBorder="1" applyAlignment="1" applyProtection="1">
      <alignment horizontal="center" vertical="center"/>
      <protection/>
    </xf>
    <xf numFmtId="0" fontId="9" fillId="28" borderId="20" xfId="0" applyFont="1" applyFill="1" applyBorder="1" applyAlignment="1" applyProtection="1">
      <alignment horizontal="left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9" fillId="35" borderId="20" xfId="0" applyFont="1" applyFill="1" applyBorder="1" applyAlignment="1" applyProtection="1">
      <alignment horizontal="left" vertical="center"/>
      <protection/>
    </xf>
    <xf numFmtId="0" fontId="9" fillId="35" borderId="16" xfId="0" applyFont="1" applyFill="1" applyBorder="1" applyAlignment="1" applyProtection="1">
      <alignment horizontal="left" vertical="center"/>
      <protection/>
    </xf>
    <xf numFmtId="0" fontId="9" fillId="35" borderId="26" xfId="0" applyFont="1" applyFill="1" applyBorder="1" applyAlignment="1" applyProtection="1">
      <alignment horizontal="left" vertical="center"/>
      <protection/>
    </xf>
    <xf numFmtId="0" fontId="9" fillId="35" borderId="20" xfId="0" applyFont="1" applyFill="1" applyBorder="1" applyAlignment="1" applyProtection="1">
      <alignment horizontal="center" vertical="center"/>
      <protection/>
    </xf>
    <xf numFmtId="0" fontId="9" fillId="36" borderId="16" xfId="0" applyFont="1" applyFill="1" applyBorder="1" applyAlignment="1" applyProtection="1">
      <alignment horizontal="left"/>
      <protection/>
    </xf>
    <xf numFmtId="0" fontId="9" fillId="36" borderId="17" xfId="0" applyFont="1" applyFill="1" applyBorder="1" applyAlignment="1" applyProtection="1">
      <alignment horizontal="left"/>
      <protection/>
    </xf>
    <xf numFmtId="0" fontId="9" fillId="36" borderId="19" xfId="0" applyFont="1" applyFill="1" applyBorder="1" applyAlignment="1" applyProtection="1">
      <alignment horizontal="left"/>
      <protection/>
    </xf>
    <xf numFmtId="0" fontId="9" fillId="35" borderId="20" xfId="0" applyFont="1" applyFill="1" applyBorder="1" applyAlignment="1" applyProtection="1">
      <alignment horizontal="left"/>
      <protection/>
    </xf>
    <xf numFmtId="0" fontId="9" fillId="25" borderId="19" xfId="0" applyFont="1" applyFill="1" applyBorder="1" applyAlignment="1" applyProtection="1">
      <alignment horizontal="left" wrapText="1"/>
      <protection/>
    </xf>
    <xf numFmtId="0" fontId="9" fillId="25" borderId="98" xfId="0" applyFont="1" applyFill="1" applyBorder="1" applyAlignment="1" applyProtection="1">
      <alignment horizontal="left" wrapText="1"/>
      <protection/>
    </xf>
    <xf numFmtId="0" fontId="9" fillId="25" borderId="17" xfId="0" applyFont="1" applyFill="1" applyBorder="1" applyAlignment="1" applyProtection="1">
      <alignment horizontal="left" wrapText="1"/>
      <protection/>
    </xf>
    <xf numFmtId="0" fontId="9" fillId="25" borderId="20" xfId="0" applyFont="1" applyFill="1" applyBorder="1" applyAlignment="1" applyProtection="1">
      <alignment horizontal="left" wrapText="1"/>
      <protection/>
    </xf>
    <xf numFmtId="0" fontId="9" fillId="35" borderId="27" xfId="0" applyFont="1" applyFill="1" applyBorder="1" applyAlignment="1" applyProtection="1">
      <alignment horizontal="center" vertical="center"/>
      <protection/>
    </xf>
    <xf numFmtId="0" fontId="9" fillId="28" borderId="26" xfId="0" applyFont="1" applyFill="1" applyBorder="1" applyAlignment="1" applyProtection="1">
      <alignment horizontal="center" vertical="center"/>
      <protection/>
    </xf>
    <xf numFmtId="0" fontId="9" fillId="35" borderId="25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25" borderId="26" xfId="0" applyFont="1" applyFill="1" applyBorder="1" applyAlignment="1" applyProtection="1">
      <alignment horizontal="left"/>
      <protection/>
    </xf>
    <xf numFmtId="0" fontId="10" fillId="0" borderId="29" xfId="0" applyFont="1" applyBorder="1" applyAlignment="1" applyProtection="1">
      <alignment horizontal="center"/>
      <protection/>
    </xf>
    <xf numFmtId="0" fontId="10" fillId="0" borderId="30" xfId="0" applyFont="1" applyBorder="1" applyAlignment="1" applyProtection="1">
      <alignment horizontal="center"/>
      <protection/>
    </xf>
    <xf numFmtId="0" fontId="9" fillId="37" borderId="74" xfId="0" applyFont="1" applyFill="1" applyBorder="1" applyAlignment="1" applyProtection="1">
      <alignment horizontal="left" vertical="center"/>
      <protection/>
    </xf>
    <xf numFmtId="0" fontId="10" fillId="0" borderId="27" xfId="0" applyFont="1" applyBorder="1" applyAlignment="1" applyProtection="1">
      <alignment horizontal="center"/>
      <protection/>
    </xf>
    <xf numFmtId="0" fontId="9" fillId="0" borderId="20" xfId="0" applyFont="1" applyBorder="1" applyAlignment="1" applyProtection="1">
      <alignment horizontal="center"/>
      <protection/>
    </xf>
    <xf numFmtId="0" fontId="9" fillId="25" borderId="17" xfId="0" applyFont="1" applyFill="1" applyBorder="1" applyAlignment="1" applyProtection="1">
      <alignment horizontal="left"/>
      <protection/>
    </xf>
    <xf numFmtId="0" fontId="9" fillId="25" borderId="19" xfId="0" applyFont="1" applyFill="1" applyBorder="1" applyAlignment="1" applyProtection="1">
      <alignment horizontal="left"/>
      <protection/>
    </xf>
    <xf numFmtId="0" fontId="9" fillId="28" borderId="20" xfId="0" applyFont="1" applyFill="1" applyBorder="1" applyAlignment="1" applyProtection="1">
      <alignment vertical="top"/>
      <protection/>
    </xf>
    <xf numFmtId="0" fontId="9" fillId="28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>
      <alignment horizontal="left"/>
    </xf>
    <xf numFmtId="0" fontId="10" fillId="25" borderId="20" xfId="0" applyFont="1" applyFill="1" applyBorder="1" applyAlignment="1" applyProtection="1">
      <alignment horizontal="center" vertical="top"/>
      <protection/>
    </xf>
    <xf numFmtId="0" fontId="10" fillId="0" borderId="29" xfId="0" applyFont="1" applyBorder="1" applyAlignment="1" applyProtection="1">
      <alignment horizontal="center" vertical="top"/>
      <protection/>
    </xf>
    <xf numFmtId="0" fontId="10" fillId="0" borderId="30" xfId="0" applyFont="1" applyBorder="1" applyAlignment="1" applyProtection="1">
      <alignment horizontal="center" vertical="top"/>
      <protection/>
    </xf>
    <xf numFmtId="0" fontId="9" fillId="25" borderId="16" xfId="0" applyFont="1" applyFill="1" applyBorder="1" applyAlignment="1" applyProtection="1">
      <alignment horizontal="left"/>
      <protection/>
    </xf>
    <xf numFmtId="0" fontId="9" fillId="33" borderId="17" xfId="0" applyFont="1" applyFill="1" applyBorder="1" applyAlignment="1" applyProtection="1">
      <alignment horizontal="left"/>
      <protection/>
    </xf>
    <xf numFmtId="0" fontId="9" fillId="28" borderId="20" xfId="0" applyFont="1" applyFill="1" applyBorder="1" applyAlignment="1" applyProtection="1">
      <alignment horizontal="center" vertical="center" wrapText="1"/>
      <protection/>
    </xf>
    <xf numFmtId="0" fontId="9" fillId="35" borderId="27" xfId="0" applyFont="1" applyFill="1" applyBorder="1" applyAlignment="1" applyProtection="1">
      <alignment horizontal="left" vertical="center"/>
      <protection/>
    </xf>
    <xf numFmtId="0" fontId="10" fillId="0" borderId="20" xfId="0" applyFont="1" applyBorder="1" applyAlignment="1" applyProtection="1">
      <alignment horizontal="center" wrapText="1"/>
      <protection/>
    </xf>
    <xf numFmtId="0" fontId="9" fillId="0" borderId="29" xfId="0" applyFont="1" applyBorder="1" applyAlignment="1" applyProtection="1">
      <alignment horizontal="center"/>
      <protection/>
    </xf>
    <xf numFmtId="0" fontId="9" fillId="0" borderId="30" xfId="0" applyFont="1" applyBorder="1" applyAlignment="1" applyProtection="1">
      <alignment horizontal="center"/>
      <protection/>
    </xf>
    <xf numFmtId="0" fontId="9" fillId="28" borderId="27" xfId="0" applyFont="1" applyFill="1" applyBorder="1" applyAlignment="1" applyProtection="1">
      <alignment vertical="top" wrapText="1"/>
      <protection/>
    </xf>
    <xf numFmtId="0" fontId="0" fillId="0" borderId="26" xfId="0" applyBorder="1" applyAlignment="1">
      <alignment vertical="top" wrapText="1"/>
    </xf>
    <xf numFmtId="165" fontId="6" fillId="25" borderId="88" xfId="0" applyNumberFormat="1" applyFont="1" applyFill="1" applyBorder="1" applyAlignment="1">
      <alignment horizontal="left" wrapText="1"/>
    </xf>
    <xf numFmtId="165" fontId="6" fillId="25" borderId="127" xfId="0" applyNumberFormat="1" applyFont="1" applyFill="1" applyBorder="1" applyAlignment="1">
      <alignment horizontal="left" wrapText="1"/>
    </xf>
    <xf numFmtId="165" fontId="6" fillId="25" borderId="128" xfId="0" applyNumberFormat="1" applyFont="1" applyFill="1" applyBorder="1" applyAlignment="1">
      <alignment horizontal="left" wrapText="1"/>
    </xf>
    <xf numFmtId="165" fontId="6" fillId="25" borderId="129" xfId="0" applyNumberFormat="1" applyFont="1" applyFill="1" applyBorder="1" applyAlignment="1">
      <alignment horizontal="left" wrapText="1"/>
    </xf>
    <xf numFmtId="165" fontId="6" fillId="25" borderId="130" xfId="0" applyNumberFormat="1" applyFont="1" applyFill="1" applyBorder="1" applyAlignment="1">
      <alignment horizontal="left" wrapText="1"/>
    </xf>
    <xf numFmtId="165" fontId="6" fillId="25" borderId="131" xfId="0" applyNumberFormat="1" applyFont="1" applyFill="1" applyBorder="1" applyAlignment="1">
      <alignment horizontal="left" wrapText="1"/>
    </xf>
    <xf numFmtId="165" fontId="6" fillId="25" borderId="132" xfId="0" applyNumberFormat="1" applyFont="1" applyFill="1" applyBorder="1" applyAlignment="1">
      <alignment horizontal="left" wrapText="1"/>
    </xf>
    <xf numFmtId="165" fontId="6" fillId="25" borderId="43" xfId="0" applyNumberFormat="1" applyFont="1" applyFill="1" applyBorder="1" applyAlignment="1">
      <alignment horizontal="left" wrapText="1"/>
    </xf>
    <xf numFmtId="165" fontId="6" fillId="25" borderId="40" xfId="0" applyNumberFormat="1" applyFont="1" applyFill="1" applyBorder="1" applyAlignment="1">
      <alignment horizontal="left" wrapText="1"/>
    </xf>
    <xf numFmtId="165" fontId="6" fillId="25" borderId="133" xfId="0" applyNumberFormat="1" applyFont="1" applyFill="1" applyBorder="1" applyAlignment="1">
      <alignment horizontal="left" wrapText="1"/>
    </xf>
    <xf numFmtId="165" fontId="6" fillId="25" borderId="134" xfId="0" applyNumberFormat="1" applyFont="1" applyFill="1" applyBorder="1" applyAlignment="1">
      <alignment horizontal="left" wrapText="1"/>
    </xf>
    <xf numFmtId="165" fontId="6" fillId="25" borderId="135" xfId="0" applyNumberFormat="1" applyFont="1" applyFill="1" applyBorder="1" applyAlignment="1">
      <alignment horizontal="left" wrapText="1"/>
    </xf>
    <xf numFmtId="165" fontId="6" fillId="25" borderId="136" xfId="0" applyNumberFormat="1" applyFont="1" applyFill="1" applyBorder="1" applyAlignment="1">
      <alignment horizontal="left" wrapText="1"/>
    </xf>
    <xf numFmtId="165" fontId="6" fillId="25" borderId="110" xfId="0" applyNumberFormat="1" applyFont="1" applyFill="1" applyBorder="1" applyAlignment="1">
      <alignment horizontal="left" wrapText="1"/>
    </xf>
    <xf numFmtId="165" fontId="6" fillId="25" borderId="109" xfId="0" applyNumberFormat="1" applyFont="1" applyFill="1" applyBorder="1" applyAlignment="1">
      <alignment horizontal="left" wrapText="1"/>
    </xf>
    <xf numFmtId="165" fontId="6" fillId="25" borderId="137" xfId="0" applyNumberFormat="1" applyFont="1" applyFill="1" applyBorder="1" applyAlignment="1">
      <alignment horizontal="left" wrapText="1"/>
    </xf>
    <xf numFmtId="165" fontId="6" fillId="25" borderId="138" xfId="0" applyNumberFormat="1" applyFont="1" applyFill="1" applyBorder="1" applyAlignment="1">
      <alignment horizontal="left" wrapText="1"/>
    </xf>
    <xf numFmtId="0" fontId="10" fillId="0" borderId="74" xfId="0" applyFont="1" applyBorder="1" applyAlignment="1" applyProtection="1">
      <alignment horizontal="center" wrapText="1"/>
      <protection/>
    </xf>
    <xf numFmtId="0" fontId="9" fillId="28" borderId="29" xfId="0" applyFont="1" applyFill="1" applyBorder="1" applyAlignment="1" applyProtection="1">
      <alignment horizontal="center" vertical="center" wrapText="1"/>
      <protection/>
    </xf>
    <xf numFmtId="0" fontId="9" fillId="28" borderId="29" xfId="0" applyFont="1" applyFill="1" applyBorder="1" applyAlignment="1" applyProtection="1">
      <alignment horizontal="left" wrapText="1"/>
      <protection/>
    </xf>
    <xf numFmtId="0" fontId="9" fillId="28" borderId="71" xfId="0" applyFont="1" applyFill="1" applyBorder="1" applyAlignment="1" applyProtection="1">
      <alignment horizontal="left" wrapText="1"/>
      <protection/>
    </xf>
    <xf numFmtId="0" fontId="9" fillId="28" borderId="30" xfId="0" applyFont="1" applyFill="1" applyBorder="1" applyAlignment="1" applyProtection="1">
      <alignment horizontal="left" wrapText="1"/>
      <protection/>
    </xf>
    <xf numFmtId="0" fontId="9" fillId="28" borderId="139" xfId="0" applyFont="1" applyFill="1" applyBorder="1" applyAlignment="1" applyProtection="1">
      <alignment horizontal="left" vertical="center" wrapText="1"/>
      <protection/>
    </xf>
    <xf numFmtId="0" fontId="9" fillId="28" borderId="22" xfId="0" applyFont="1" applyFill="1" applyBorder="1" applyAlignment="1" applyProtection="1">
      <alignment horizontal="left" vertical="center" wrapText="1"/>
      <protection/>
    </xf>
    <xf numFmtId="0" fontId="9" fillId="28" borderId="22" xfId="0" applyFont="1" applyFill="1" applyBorder="1" applyAlignment="1" applyProtection="1">
      <alignment horizontal="left" wrapText="1"/>
      <protection/>
    </xf>
    <xf numFmtId="0" fontId="9" fillId="28" borderId="19" xfId="0" applyFont="1" applyFill="1" applyBorder="1" applyAlignment="1" applyProtection="1">
      <alignment horizontal="left" wrapText="1"/>
      <protection/>
    </xf>
    <xf numFmtId="0" fontId="9" fillId="28" borderId="20" xfId="0" applyFont="1" applyFill="1" applyBorder="1" applyAlignment="1" applyProtection="1">
      <alignment horizontal="left" vertical="center" wrapText="1"/>
      <protection/>
    </xf>
    <xf numFmtId="0" fontId="10" fillId="0" borderId="32" xfId="0" applyFont="1" applyBorder="1" applyAlignment="1" applyProtection="1">
      <alignment horizontal="center" wrapText="1"/>
      <protection/>
    </xf>
    <xf numFmtId="0" fontId="9" fillId="28" borderId="20" xfId="0" applyFont="1" applyFill="1" applyBorder="1" applyAlignment="1" applyProtection="1">
      <alignment horizontal="left" wrapText="1"/>
      <protection/>
    </xf>
    <xf numFmtId="0" fontId="9" fillId="28" borderId="62" xfId="0" applyFont="1" applyFill="1" applyBorder="1" applyAlignment="1" applyProtection="1">
      <alignment horizontal="left" wrapText="1"/>
      <protection/>
    </xf>
    <xf numFmtId="0" fontId="9" fillId="28" borderId="60" xfId="0" applyFont="1" applyFill="1" applyBorder="1" applyAlignment="1" applyProtection="1">
      <alignment horizontal="left" wrapText="1"/>
      <protection/>
    </xf>
    <xf numFmtId="0" fontId="10" fillId="0" borderId="40" xfId="0" applyFont="1" applyBorder="1" applyAlignment="1" applyProtection="1">
      <alignment horizontal="center" wrapText="1"/>
      <protection/>
    </xf>
    <xf numFmtId="0" fontId="10" fillId="0" borderId="20" xfId="0" applyFont="1" applyBorder="1" applyAlignment="1" applyProtection="1">
      <alignment horizontal="left" wrapText="1"/>
      <protection/>
    </xf>
    <xf numFmtId="0" fontId="9" fillId="25" borderId="29" xfId="0" applyFont="1" applyFill="1" applyBorder="1" applyAlignment="1" applyProtection="1">
      <alignment horizontal="left" wrapText="1"/>
      <protection/>
    </xf>
    <xf numFmtId="0" fontId="9" fillId="25" borderId="30" xfId="0" applyFont="1" applyFill="1" applyBorder="1" applyAlignment="1" applyProtection="1">
      <alignment horizontal="left" wrapText="1"/>
      <protection/>
    </xf>
    <xf numFmtId="1" fontId="10" fillId="0" borderId="29" xfId="0" applyNumberFormat="1" applyFont="1" applyBorder="1" applyAlignment="1" applyProtection="1">
      <alignment horizontal="left" wrapText="1"/>
      <protection/>
    </xf>
    <xf numFmtId="1" fontId="10" fillId="0" borderId="71" xfId="0" applyNumberFormat="1" applyFont="1" applyBorder="1" applyAlignment="1" applyProtection="1">
      <alignment horizontal="left" wrapText="1"/>
      <protection/>
    </xf>
    <xf numFmtId="1" fontId="10" fillId="0" borderId="30" xfId="0" applyNumberFormat="1" applyFont="1" applyBorder="1" applyAlignment="1" applyProtection="1">
      <alignment horizontal="left" wrapText="1"/>
      <protection/>
    </xf>
    <xf numFmtId="1" fontId="10" fillId="25" borderId="117" xfId="0" applyNumberFormat="1" applyFont="1" applyFill="1" applyBorder="1" applyAlignment="1" applyProtection="1">
      <alignment horizontal="left" wrapText="1"/>
      <protection/>
    </xf>
    <xf numFmtId="1" fontId="10" fillId="25" borderId="31" xfId="0" applyNumberFormat="1" applyFont="1" applyFill="1" applyBorder="1" applyAlignment="1" applyProtection="1">
      <alignment horizontal="left" wrapText="1"/>
      <protection/>
    </xf>
    <xf numFmtId="1" fontId="10" fillId="25" borderId="140" xfId="0" applyNumberFormat="1" applyFont="1" applyFill="1" applyBorder="1" applyAlignment="1" applyProtection="1">
      <alignment horizontal="left" wrapText="1"/>
      <protection/>
    </xf>
    <xf numFmtId="1" fontId="9" fillId="25" borderId="25" xfId="0" applyNumberFormat="1" applyFont="1" applyFill="1" applyBorder="1" applyAlignment="1" applyProtection="1">
      <alignment horizontal="left" wrapText="1"/>
      <protection/>
    </xf>
    <xf numFmtId="1" fontId="10" fillId="25" borderId="20" xfId="0" applyNumberFormat="1" applyFont="1" applyFill="1" applyBorder="1" applyAlignment="1" applyProtection="1">
      <alignment horizontal="center" wrapText="1"/>
      <protection/>
    </xf>
    <xf numFmtId="0" fontId="10" fillId="0" borderId="20" xfId="0" applyFont="1" applyBorder="1" applyAlignment="1" applyProtection="1">
      <alignment horizontal="left" wrapText="1"/>
      <protection hidden="1"/>
    </xf>
    <xf numFmtId="0" fontId="10" fillId="25" borderId="20" xfId="0" applyFont="1" applyFill="1" applyBorder="1" applyAlignment="1" applyProtection="1">
      <alignment horizontal="left" wrapText="1"/>
      <protection/>
    </xf>
    <xf numFmtId="1" fontId="10" fillId="0" borderId="20" xfId="0" applyNumberFormat="1" applyFont="1" applyBorder="1" applyAlignment="1" applyProtection="1">
      <alignment horizontal="left" wrapText="1"/>
      <protection/>
    </xf>
    <xf numFmtId="1" fontId="10" fillId="25" borderId="27" xfId="0" applyNumberFormat="1" applyFont="1" applyFill="1" applyBorder="1" applyAlignment="1" applyProtection="1">
      <alignment horizontal="left" wrapText="1"/>
      <protection/>
    </xf>
    <xf numFmtId="1" fontId="9" fillId="25" borderId="25" xfId="0" applyNumberFormat="1" applyFont="1" applyFill="1" applyBorder="1" applyAlignment="1" applyProtection="1">
      <alignment horizontal="center" wrapText="1"/>
      <protection/>
    </xf>
    <xf numFmtId="1" fontId="10" fillId="25" borderId="20" xfId="0" applyNumberFormat="1" applyFont="1" applyFill="1" applyBorder="1" applyAlignment="1" applyProtection="1">
      <alignment horizontal="left" wrapText="1"/>
      <protection/>
    </xf>
    <xf numFmtId="0" fontId="10" fillId="0" borderId="29" xfId="0" applyFont="1" applyBorder="1" applyAlignment="1" applyProtection="1">
      <alignment wrapText="1"/>
      <protection/>
    </xf>
    <xf numFmtId="0" fontId="0" fillId="0" borderId="30" xfId="0" applyBorder="1" applyAlignment="1">
      <alignment wrapText="1"/>
    </xf>
    <xf numFmtId="0" fontId="10" fillId="25" borderId="20" xfId="0" applyFont="1" applyFill="1" applyBorder="1" applyAlignment="1" applyProtection="1">
      <alignment horizontal="left" vertical="center" wrapText="1"/>
      <protection/>
    </xf>
    <xf numFmtId="0" fontId="10" fillId="25" borderId="29" xfId="0" applyFont="1" applyFill="1" applyBorder="1" applyAlignment="1" applyProtection="1">
      <alignment horizontal="center" vertical="center"/>
      <protection/>
    </xf>
    <xf numFmtId="0" fontId="0" fillId="0" borderId="84" xfId="0" applyBorder="1" applyAlignment="1">
      <alignment horizontal="center" vertical="center"/>
    </xf>
    <xf numFmtId="0" fontId="9" fillId="25" borderId="20" xfId="0" applyFont="1" applyFill="1" applyBorder="1" applyAlignment="1" applyProtection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10" fillId="25" borderId="29" xfId="0" applyFont="1" applyFill="1" applyBorder="1" applyAlignment="1" applyProtection="1">
      <alignment horizontal="left" wrapText="1"/>
      <protection/>
    </xf>
    <xf numFmtId="0" fontId="0" fillId="0" borderId="30" xfId="0" applyBorder="1" applyAlignment="1">
      <alignment/>
    </xf>
    <xf numFmtId="3" fontId="28" fillId="0" borderId="90" xfId="0" applyNumberFormat="1" applyFont="1" applyBorder="1" applyAlignment="1">
      <alignment horizontal="center" vertical="center" wrapText="1"/>
    </xf>
    <xf numFmtId="3" fontId="28" fillId="0" borderId="141" xfId="0" applyNumberFormat="1" applyFont="1" applyBorder="1" applyAlignment="1">
      <alignment horizontal="center" vertical="center" wrapText="1"/>
    </xf>
    <xf numFmtId="3" fontId="28" fillId="0" borderId="91" xfId="0" applyNumberFormat="1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center" vertical="center"/>
    </xf>
    <xf numFmtId="3" fontId="28" fillId="0" borderId="66" xfId="0" applyNumberFormat="1" applyFont="1" applyBorder="1" applyAlignment="1">
      <alignment horizontal="center" vertical="center" wrapText="1"/>
    </xf>
    <xf numFmtId="3" fontId="28" fillId="0" borderId="40" xfId="0" applyNumberFormat="1" applyFont="1" applyBorder="1" applyAlignment="1">
      <alignment horizontal="center" vertical="center" wrapText="1"/>
    </xf>
    <xf numFmtId="3" fontId="28" fillId="0" borderId="88" xfId="0" applyNumberFormat="1" applyFont="1" applyBorder="1" applyAlignment="1">
      <alignment horizontal="center" vertical="center" wrapText="1"/>
    </xf>
    <xf numFmtId="3" fontId="28" fillId="0" borderId="43" xfId="0" applyNumberFormat="1" applyFont="1" applyBorder="1" applyAlignment="1">
      <alignment horizontal="center" vertical="center" wrapText="1"/>
    </xf>
    <xf numFmtId="3" fontId="28" fillId="0" borderId="122" xfId="0" applyNumberFormat="1" applyFont="1" applyBorder="1" applyAlignment="1">
      <alignment horizontal="center" vertical="center" wrapText="1"/>
    </xf>
    <xf numFmtId="3" fontId="28" fillId="0" borderId="37" xfId="0" applyNumberFormat="1" applyFont="1" applyBorder="1" applyAlignment="1">
      <alignment horizontal="center" vertical="center" wrapText="1"/>
    </xf>
    <xf numFmtId="3" fontId="28" fillId="0" borderId="0" xfId="0" applyNumberFormat="1" applyFont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3" fontId="36" fillId="0" borderId="0" xfId="0" applyNumberFormat="1" applyFont="1" applyBorder="1" applyAlignment="1">
      <alignment horizontal="left" vertical="center"/>
    </xf>
    <xf numFmtId="3" fontId="39" fillId="0" borderId="66" xfId="0" applyNumberFormat="1" applyFont="1" applyBorder="1" applyAlignment="1">
      <alignment horizontal="center" vertical="center"/>
    </xf>
    <xf numFmtId="3" fontId="28" fillId="0" borderId="66" xfId="0" applyNumberFormat="1" applyFont="1" applyBorder="1" applyAlignment="1">
      <alignment horizontal="center" vertical="center"/>
    </xf>
    <xf numFmtId="3" fontId="28" fillId="0" borderId="40" xfId="0" applyNumberFormat="1" applyFont="1" applyBorder="1" applyAlignment="1">
      <alignment horizontal="center" vertical="center"/>
    </xf>
    <xf numFmtId="3" fontId="28" fillId="0" borderId="88" xfId="0" applyNumberFormat="1" applyFont="1" applyBorder="1" applyAlignment="1">
      <alignment horizontal="center" vertical="center"/>
    </xf>
    <xf numFmtId="3" fontId="36" fillId="0" borderId="0" xfId="0" applyNumberFormat="1" applyFont="1" applyBorder="1" applyAlignment="1" applyProtection="1">
      <alignment horizontal="left" vertical="center"/>
      <protection hidden="1"/>
    </xf>
    <xf numFmtId="0" fontId="10" fillId="0" borderId="83" xfId="0" applyFont="1" applyBorder="1" applyAlignment="1" applyProtection="1">
      <alignment horizontal="center" wrapText="1"/>
      <protection hidden="1"/>
    </xf>
    <xf numFmtId="3" fontId="36" fillId="0" borderId="0" xfId="0" applyNumberFormat="1" applyFont="1" applyBorder="1" applyAlignment="1" applyProtection="1">
      <alignment horizontal="left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avil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vil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75"/>
          <c:y val="0.306"/>
          <c:w val="0.527"/>
          <c:h val="0.38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InformeDatosGrales!$R$6:$S$6</c:f>
              <c:strCache/>
            </c:strRef>
          </c:cat>
          <c:val>
            <c:numRef>
              <c:f>InformeDatosGrales!$R$7:$S$7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"/>
          <c:y val="0.47675"/>
          <c:w val="0.18175"/>
          <c:h val="0.186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2"/>
          <c:y val="0.24025"/>
          <c:w val="0.61675"/>
          <c:h val="0.29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InformeDatosGrales!$J$6:$L$6</c:f>
              <c:strCache/>
            </c:strRef>
          </c:cat>
          <c:val>
            <c:numRef>
              <c:f>InformeDatosGrales!$J$7:$L$7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25"/>
          <c:y val="0.78875"/>
          <c:w val="0.8"/>
          <c:h val="0.188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7"/>
          <c:y val="0.26675"/>
          <c:w val="0.6265"/>
          <c:h val="0.3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InformeDatosGrales!$M$6:$N$6</c:f>
              <c:strCache/>
            </c:strRef>
          </c:cat>
          <c:val>
            <c:numRef>
              <c:f>InformeDatosGrales!$M$7:$N$7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775"/>
          <c:y val="0.88575"/>
          <c:w val="0.7185"/>
          <c:h val="0.10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15"/>
          <c:y val="0.30825"/>
          <c:w val="0.49975"/>
          <c:h val="0.38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InformeDatosGrales!$CR$6:$CS$6</c:f>
              <c:strCache/>
            </c:strRef>
          </c:cat>
          <c:val>
            <c:numRef>
              <c:f>InformeDatosGrales!$CR$7:$CS$7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425"/>
          <c:y val="0.4085"/>
          <c:w val="0.21775"/>
          <c:h val="0.183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3"/>
          <c:y val="0.3055"/>
          <c:w val="0.49175"/>
          <c:h val="0.33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4"/>
              <c:delete val="1"/>
            </c:dLbl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InformeDatosGrales!$CY$6:$DC$6</c:f>
              <c:strCache/>
            </c:strRef>
          </c:cat>
          <c:val>
            <c:numRef>
              <c:f>InformeDatosGrales!$CY$7:$DC$7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635"/>
          <c:y val="0.2805"/>
          <c:w val="0.34925"/>
          <c:h val="0.34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475"/>
          <c:y val="0.312"/>
          <c:w val="0.467"/>
          <c:h val="0.3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InformeDatosGrales!$DL$6:$DQ$6</c:f>
              <c:strCache/>
            </c:strRef>
          </c:cat>
          <c:val>
            <c:numRef>
              <c:f>InformeDatosGrales!$DL$7:$DQ$7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1925"/>
          <c:y val="0.27225"/>
          <c:w val="0.3645"/>
          <c:h val="0.436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475"/>
          <c:y val="0.34125"/>
          <c:w val="0.418"/>
          <c:h val="0.31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2"/>
              <c:delete val="1"/>
            </c:dLbl>
            <c:dLbl>
              <c:idx val="3"/>
              <c:delete val="1"/>
            </c:dLbl>
            <c:numFmt formatCode="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InformeDatosGrales!$DU$6:$DX$6</c:f>
              <c:strCache/>
            </c:strRef>
          </c:cat>
          <c:val>
            <c:numRef>
              <c:f>InformeDatosGrales!$DU$7:$DX$7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715"/>
          <c:y val="0.26"/>
          <c:w val="0.278"/>
          <c:h val="0.46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2"/>
          <c:y val="0.33575"/>
          <c:w val="0.424"/>
          <c:h val="0.32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InformeDatosGrales!$EK$6:$EL$6</c:f>
              <c:strCache/>
            </c:strRef>
          </c:cat>
          <c:val>
            <c:numRef>
              <c:f>InformeDatosGrales!$EK$7:$EL$7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75"/>
          <c:y val="0.42675"/>
          <c:w val="0.33175"/>
          <c:h val="0.152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278"/>
          <c:w val="0.49425"/>
          <c:h val="0.39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InformeDatosGrales!$EB$6:$EG$6</c:f>
              <c:strCache/>
            </c:strRef>
          </c:cat>
          <c:val>
            <c:numRef>
              <c:f>InformeDatosGrales!$EB$7:$EG$7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525"/>
          <c:y val="0.21275"/>
          <c:w val="0.56475"/>
          <c:h val="0.507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375"/>
          <c:y val="0.25075"/>
          <c:w val="0.37325"/>
          <c:h val="0.54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InformeDatosGrales!$BQ$51:$BR$52</c:f>
              <c:multiLvlStrCache/>
            </c:multiLvlStrRef>
          </c:cat>
          <c:val>
            <c:numRef>
              <c:f>InformeDatosGrales!$BQ$53:$BR$53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"/>
          <c:y val="0.35725"/>
          <c:w val="0.29425"/>
          <c:h val="0.285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675"/>
          <c:y val="0.25225"/>
          <c:w val="0.4135"/>
          <c:h val="0.56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InformeDatosGrales!$BQ$65:$BS$65</c:f>
              <c:strCache/>
            </c:strRef>
          </c:cat>
          <c:val>
            <c:numRef>
              <c:f>InformeDatosGrales!$BQ$66:$BS$66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25"/>
          <c:y val="0.3005"/>
          <c:w val="0.2115"/>
          <c:h val="0.393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25"/>
          <c:y val="0.2165"/>
          <c:w val="0.6155"/>
          <c:h val="0.32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InformeDatosGrales!$AH$5:$AI$6</c:f>
              <c:multiLvlStrCache/>
            </c:multiLvlStrRef>
          </c:cat>
          <c:val>
            <c:numRef>
              <c:f>InformeDatosGrales!$AH$7:$AI$7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025"/>
          <c:y val="0.7625"/>
          <c:w val="0.65625"/>
          <c:h val="0.20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475"/>
          <c:y val="0.312"/>
          <c:w val="0.46725"/>
          <c:h val="0.3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InformeDatosGrales!$DG$6:$DH$6</c:f>
              <c:strCache/>
            </c:strRef>
          </c:cat>
          <c:val>
            <c:numRef>
              <c:f>InformeDatosGrales!$DG$7:$DH$7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25"/>
          <c:y val="0.38025"/>
          <c:w val="0.2835"/>
          <c:h val="0.236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95"/>
          <c:y val="0.086"/>
          <c:w val="0.81825"/>
          <c:h val="0.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Aux!$V$2:$V$6</c:f>
              <c:strCache>
                <c:ptCount val="5"/>
                <c:pt idx="0">
                  <c:v>En Juicio de Faltas</c:v>
                </c:pt>
                <c:pt idx="1">
                  <c:v>Juicio delito leve</c:v>
                </c:pt>
                <c:pt idx="2">
                  <c:v>En Procedimiento Abreviado</c:v>
                </c:pt>
                <c:pt idx="3">
                  <c:v>En Sumario</c:v>
                </c:pt>
                <c:pt idx="4">
                  <c:v>En Tribunal Jurado</c:v>
                </c:pt>
              </c:strCache>
            </c:strRef>
          </c:cat>
          <c:val>
            <c:numLit>
              <c:ptCount val="5"/>
              <c:pt idx="0">
                <c:v>3141</c:v>
              </c:pt>
              <c:pt idx="1">
                <c:v>1523</c:v>
              </c:pt>
              <c:pt idx="2">
                <c:v>1591</c:v>
              </c:pt>
              <c:pt idx="3">
                <c:v>10</c:v>
              </c:pt>
              <c:pt idx="4">
                <c:v>5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875"/>
          <c:y val="0.72125"/>
          <c:w val="0.75775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5"/>
          <c:y val="0.1135"/>
          <c:w val="0.606"/>
          <c:h val="0.7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ptCount val="5"/>
              <c:pt idx="0">
                <c:v>1687</c:v>
              </c:pt>
              <c:pt idx="1">
                <c:v>1561</c:v>
              </c:pt>
              <c:pt idx="2">
                <c:v>35</c:v>
              </c:pt>
              <c:pt idx="3">
                <c:v>13</c:v>
              </c:pt>
              <c:pt idx="4">
                <c:v>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3"/>
          <c:y val="0.21525"/>
          <c:w val="0.24"/>
          <c:h val="0.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"/>
          <c:y val="0.12725"/>
          <c:w val="0.558"/>
          <c:h val="0.73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ptCount val="6"/>
              <c:pt idx="0">
                <c:v>8</c:v>
              </c:pt>
              <c:pt idx="1">
                <c:v>121</c:v>
              </c:pt>
              <c:pt idx="2">
                <c:v>1</c:v>
              </c:pt>
              <c:pt idx="3">
                <c:v>1</c:v>
              </c:pt>
              <c:pt idx="4">
                <c:v>83</c:v>
              </c:pt>
              <c:pt idx="5">
                <c:v>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7"/>
          <c:y val="0.02675"/>
          <c:w val="0.30575"/>
          <c:h val="0.9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"/>
          <c:y val="0.12725"/>
          <c:w val="0.5885"/>
          <c:h val="0.73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ptCount val="3"/>
              <c:pt idx="0">
                <c:v>91</c:v>
              </c:pt>
              <c:pt idx="1">
                <c:v>155</c:v>
              </c:pt>
              <c:pt idx="2">
                <c:v>10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5"/>
          <c:y val="0.2835"/>
          <c:w val="0.255"/>
          <c:h val="0.4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"/>
          <c:y val="0.10775"/>
          <c:w val="0.641"/>
          <c:h val="0.78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ptCount val="10"/>
              <c:pt idx="0">
                <c:v>1728</c:v>
              </c:pt>
              <c:pt idx="1">
                <c:v>16</c:v>
              </c:pt>
              <c:pt idx="2">
                <c:v>367</c:v>
              </c:pt>
              <c:pt idx="3">
                <c:v>8</c:v>
              </c:pt>
              <c:pt idx="4">
                <c:v>197</c:v>
              </c:pt>
              <c:pt idx="5">
                <c:v>56</c:v>
              </c:pt>
              <c:pt idx="6">
                <c:v>17</c:v>
              </c:pt>
              <c:pt idx="7">
                <c:v>384</c:v>
              </c:pt>
              <c:pt idx="8">
                <c:v>93</c:v>
              </c:pt>
              <c:pt idx="9">
                <c:v>1598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25"/>
          <c:y val="0.056"/>
          <c:w val="0.2185"/>
          <c:h val="0.8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775"/>
          <c:y val="0.10275"/>
          <c:w val="0.52675"/>
          <c:h val="0.79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Aux!$AI$2:$AI$11</c:f>
              <c:strCache>
                <c:ptCount val="10"/>
                <c:pt idx="0">
                  <c:v>Separación mutuo acuerdo</c:v>
                </c:pt>
                <c:pt idx="1">
                  <c:v>Divorcio contencioso</c:v>
                </c:pt>
                <c:pt idx="2">
                  <c:v>Divorcio mutuo acuerdo</c:v>
                </c:pt>
                <c:pt idx="3">
                  <c:v>Unión de hecho contencioso</c:v>
                </c:pt>
                <c:pt idx="4">
                  <c:v>Unión de hecho mutuo acuerdo</c:v>
                </c:pt>
                <c:pt idx="5">
                  <c:v>Medidas provisionales previas/coetáneas</c:v>
                </c:pt>
                <c:pt idx="6">
                  <c:v>Incidente modificación medidas contencioso</c:v>
                </c:pt>
                <c:pt idx="7">
                  <c:v>Incidente modificación medidas mutuo acuerdo</c:v>
                </c:pt>
                <c:pt idx="8">
                  <c:v>Ejecución forzosa medidas</c:v>
                </c:pt>
                <c:pt idx="9">
                  <c:v>Otros</c:v>
                </c:pt>
              </c:strCache>
            </c:strRef>
          </c:cat>
          <c:val>
            <c:numLit>
              <c:ptCount val="10"/>
              <c:pt idx="0">
                <c:v>40</c:v>
              </c:pt>
              <c:pt idx="1">
                <c:v>237</c:v>
              </c:pt>
              <c:pt idx="2">
                <c:v>460</c:v>
              </c:pt>
              <c:pt idx="3">
                <c:v>182</c:v>
              </c:pt>
              <c:pt idx="4">
                <c:v>52</c:v>
              </c:pt>
              <c:pt idx="5">
                <c:v>256</c:v>
              </c:pt>
              <c:pt idx="6">
                <c:v>281</c:v>
              </c:pt>
              <c:pt idx="7">
                <c:v>58</c:v>
              </c:pt>
              <c:pt idx="8">
                <c:v>141</c:v>
              </c:pt>
              <c:pt idx="9">
                <c:v>21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025"/>
          <c:y val="0"/>
          <c:w val="0.3425"/>
          <c:h val="0.9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5"/>
          <c:y val="0.0925"/>
          <c:w val="0.5785"/>
          <c:h val="0.81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Aux!$D$2:$D$17</c:f>
              <c:strCache>
                <c:ptCount val="16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Falsedades</c:v>
                </c:pt>
                <c:pt idx="10">
                  <c:v>Administración Pública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Leyes especiales</c:v>
                </c:pt>
                <c:pt idx="14">
                  <c:v>S / E</c:v>
                </c:pt>
                <c:pt idx="15">
                  <c:v>Otros</c:v>
                </c:pt>
              </c:strCache>
            </c:strRef>
          </c:cat>
          <c:val>
            <c:numLit>
              <c:ptCount val="16"/>
              <c:pt idx="0">
                <c:v>5556</c:v>
              </c:pt>
              <c:pt idx="1">
                <c:v>383</c:v>
              </c:pt>
              <c:pt idx="2">
                <c:v>690</c:v>
              </c:pt>
              <c:pt idx="3">
                <c:v>143</c:v>
              </c:pt>
              <c:pt idx="4">
                <c:v>82</c:v>
              </c:pt>
              <c:pt idx="5">
                <c:v>299</c:v>
              </c:pt>
              <c:pt idx="6">
                <c:v>17374</c:v>
              </c:pt>
              <c:pt idx="7">
                <c:v>481</c:v>
              </c:pt>
              <c:pt idx="8">
                <c:v>61</c:v>
              </c:pt>
              <c:pt idx="9">
                <c:v>163</c:v>
              </c:pt>
              <c:pt idx="10">
                <c:v>65</c:v>
              </c:pt>
              <c:pt idx="11">
                <c:v>748</c:v>
              </c:pt>
              <c:pt idx="12">
                <c:v>53</c:v>
              </c:pt>
              <c:pt idx="13">
                <c:v>56</c:v>
              </c:pt>
              <c:pt idx="14">
                <c:v>14140</c:v>
              </c:pt>
              <c:pt idx="15">
                <c:v>125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"/>
          <c:y val="0.042"/>
          <c:w val="0.27825"/>
          <c:h val="0.9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5"/>
          <c:y val="0.0925"/>
          <c:w val="0.5785"/>
          <c:h val="0.81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Aux!$G$2:$G$9</c:f>
              <c:strCache>
                <c:ptCount val="8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ptCount val="8"/>
              <c:pt idx="0">
                <c:v>94</c:v>
              </c:pt>
              <c:pt idx="1">
                <c:v>602</c:v>
              </c:pt>
              <c:pt idx="2">
                <c:v>235</c:v>
              </c:pt>
              <c:pt idx="3">
                <c:v>221</c:v>
              </c:pt>
              <c:pt idx="4">
                <c:v>956</c:v>
              </c:pt>
              <c:pt idx="5">
                <c:v>145</c:v>
              </c:pt>
              <c:pt idx="6">
                <c:v>117</c:v>
              </c:pt>
              <c:pt idx="7">
                <c:v>37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"/>
          <c:y val="0.24"/>
          <c:w val="0.27825"/>
          <c:h val="0.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5"/>
          <c:y val="0.0925"/>
          <c:w val="0.5785"/>
          <c:h val="0.81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Aux!$H$2:$H$9</c:f>
              <c:strCache>
                <c:ptCount val="8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ptCount val="8"/>
              <c:pt idx="0">
                <c:v>75</c:v>
              </c:pt>
              <c:pt idx="1">
                <c:v>364</c:v>
              </c:pt>
              <c:pt idx="2">
                <c:v>153</c:v>
              </c:pt>
              <c:pt idx="3">
                <c:v>157</c:v>
              </c:pt>
              <c:pt idx="4">
                <c:v>896</c:v>
              </c:pt>
              <c:pt idx="5">
                <c:v>144</c:v>
              </c:pt>
              <c:pt idx="6">
                <c:v>83</c:v>
              </c:pt>
              <c:pt idx="7">
                <c:v>26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"/>
          <c:y val="0.24"/>
          <c:w val="0.27825"/>
          <c:h val="0.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375"/>
          <c:y val="0.2165"/>
          <c:w val="0.59325"/>
          <c:h val="0.32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InformeDatosGrales!$AF$5:$AG$6</c:f>
              <c:multiLvlStrCache/>
            </c:multiLvlStrRef>
          </c:cat>
          <c:val>
            <c:numRef>
              <c:f>InformeDatosGrales!$AF$7:$AG$7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05"/>
          <c:y val="0.7625"/>
          <c:w val="0.55275"/>
          <c:h val="0.20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5"/>
          <c:y val="0.0925"/>
          <c:w val="0.5785"/>
          <c:h val="0.81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Aux!$I$2:$I$10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Falsedades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ptCount val="9"/>
              <c:pt idx="0">
                <c:v>260</c:v>
              </c:pt>
              <c:pt idx="1">
                <c:v>83</c:v>
              </c:pt>
              <c:pt idx="2">
                <c:v>120</c:v>
              </c:pt>
              <c:pt idx="3">
                <c:v>546</c:v>
              </c:pt>
              <c:pt idx="4">
                <c:v>65</c:v>
              </c:pt>
              <c:pt idx="5">
                <c:v>67</c:v>
              </c:pt>
              <c:pt idx="6">
                <c:v>231</c:v>
              </c:pt>
              <c:pt idx="7">
                <c:v>54</c:v>
              </c:pt>
              <c:pt idx="8">
                <c:v>165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"/>
          <c:y val="0.2055"/>
          <c:w val="0.27825"/>
          <c:h val="0.5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5"/>
          <c:y val="0.0925"/>
          <c:w val="0.5785"/>
          <c:h val="0.81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Aux!$J$2:$J$12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Falsedades</c:v>
                </c:pt>
                <c:pt idx="8">
                  <c:v>Administración Justicia</c:v>
                </c:pt>
                <c:pt idx="9">
                  <c:v>Orden público</c:v>
                </c:pt>
                <c:pt idx="10">
                  <c:v>Otros</c:v>
                </c:pt>
              </c:strCache>
            </c:strRef>
          </c:cat>
          <c:val>
            <c:numLit>
              <c:ptCount val="11"/>
              <c:pt idx="0">
                <c:v>278</c:v>
              </c:pt>
              <c:pt idx="1">
                <c:v>76</c:v>
              </c:pt>
              <c:pt idx="2">
                <c:v>44</c:v>
              </c:pt>
              <c:pt idx="3">
                <c:v>120</c:v>
              </c:pt>
              <c:pt idx="4">
                <c:v>595</c:v>
              </c:pt>
              <c:pt idx="5">
                <c:v>62</c:v>
              </c:pt>
              <c:pt idx="6">
                <c:v>63</c:v>
              </c:pt>
              <c:pt idx="7">
                <c:v>58</c:v>
              </c:pt>
              <c:pt idx="8">
                <c:v>228</c:v>
              </c:pt>
              <c:pt idx="9">
                <c:v>45</c:v>
              </c:pt>
              <c:pt idx="10">
                <c:v>56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"/>
          <c:y val="0.141"/>
          <c:w val="0.27825"/>
          <c:h val="0.7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5"/>
          <c:y val="0.0925"/>
          <c:w val="0.5785"/>
          <c:h val="0.81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Aux!$K$2:$K$4</c:f>
              <c:strCache>
                <c:ptCount val="3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</c:strCache>
            </c:strRef>
          </c:cat>
          <c:val>
            <c:numLit>
              <c:ptCount val="3"/>
              <c:pt idx="0">
                <c:v>11</c:v>
              </c:pt>
              <c:pt idx="1">
                <c:v>1</c:v>
              </c:pt>
              <c:pt idx="2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"/>
          <c:y val="0.401"/>
          <c:w val="0.27825"/>
          <c:h val="0.19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5"/>
          <c:y val="0.0925"/>
          <c:w val="0.64925"/>
          <c:h val="0.81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Aux!$L$2:$L$4</c:f>
              <c:strCache>
                <c:ptCount val="3"/>
                <c:pt idx="0">
                  <c:v>Vida / integridad</c:v>
                </c:pt>
                <c:pt idx="1">
                  <c:v>Libertad sexual</c:v>
                </c:pt>
                <c:pt idx="2">
                  <c:v>Seguridad colectiva</c:v>
                </c:pt>
              </c:strCache>
            </c:strRef>
          </c:cat>
          <c:val>
            <c:numLit>
              <c:ptCount val="3"/>
              <c:pt idx="0">
                <c:v>7</c:v>
              </c:pt>
              <c:pt idx="1">
                <c:v>8</c:v>
              </c:pt>
              <c:pt idx="2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"/>
          <c:y val="0.401"/>
          <c:w val="0.19575"/>
          <c:h val="0.19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75"/>
          <c:y val="0.0925"/>
          <c:w val="0.624"/>
          <c:h val="0.81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Aux!$M$2:$M$3</c:f>
              <c:strCache>
                <c:ptCount val="2"/>
                <c:pt idx="0">
                  <c:v>Seguridad colectiva</c:v>
                </c:pt>
                <c:pt idx="1">
                  <c:v>Administración Pública</c:v>
                </c:pt>
              </c:strCache>
            </c:strRef>
          </c:cat>
          <c:val>
            <c:numLit>
              <c:ptCount val="2"/>
              <c:pt idx="0">
                <c:v>2</c:v>
              </c:pt>
              <c:pt idx="1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"/>
          <c:y val="0.43325"/>
          <c:w val="0.22625"/>
          <c:h val="0.1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75"/>
          <c:y val="0.0925"/>
          <c:w val="0.6235"/>
          <c:h val="0.81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Aux!$N$2:$N$4</c:f>
              <c:strCache>
                <c:ptCount val="3"/>
                <c:pt idx="0">
                  <c:v>Vida / integridad</c:v>
                </c:pt>
                <c:pt idx="1">
                  <c:v>Seguridad colectiva</c:v>
                </c:pt>
                <c:pt idx="2">
                  <c:v>Administración Pública</c:v>
                </c:pt>
              </c:strCache>
            </c:strRef>
          </c:cat>
          <c:val>
            <c:numLit>
              <c:ptCount val="3"/>
              <c:pt idx="0">
                <c:v>1</c:v>
              </c:pt>
              <c:pt idx="1">
                <c:v>3</c:v>
              </c:pt>
              <c:pt idx="2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575"/>
          <c:y val="0.401"/>
          <c:w val="0.22675"/>
          <c:h val="0.19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575"/>
          <c:y val="0.0925"/>
          <c:w val="0.624"/>
          <c:h val="0.81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Aux!$F$2:$F$5</c:f>
              <c:strCache>
                <c:ptCount val="4"/>
                <c:pt idx="0">
                  <c:v>Administración Pública</c:v>
                </c:pt>
                <c:pt idx="1">
                  <c:v>Delitos electorales</c:v>
                </c:pt>
                <c:pt idx="2">
                  <c:v>S / E</c:v>
                </c:pt>
                <c:pt idx="3">
                  <c:v>Otros</c:v>
                </c:pt>
              </c:strCache>
            </c:strRef>
          </c:cat>
          <c:val>
            <c:numLit>
              <c:ptCount val="4"/>
              <c:pt idx="0">
                <c:v>58</c:v>
              </c:pt>
              <c:pt idx="1">
                <c:v>43</c:v>
              </c:pt>
              <c:pt idx="2">
                <c:v>26</c:v>
              </c:pt>
              <c:pt idx="3">
                <c:v>98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"/>
          <c:y val="0.36875"/>
          <c:w val="0.22625"/>
          <c:h val="0.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5"/>
          <c:y val="0.0925"/>
          <c:w val="0.5785"/>
          <c:h val="0.81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Aux!$E$2:$E$9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Drogas</c:v>
                </c:pt>
                <c:pt idx="6">
                  <c:v>Administración Justicia</c:v>
                </c:pt>
                <c:pt idx="7">
                  <c:v>Orden público</c:v>
                </c:pt>
              </c:strCache>
            </c:strRef>
          </c:cat>
          <c:val>
            <c:numLit>
              <c:ptCount val="8"/>
              <c:pt idx="0">
                <c:v>14</c:v>
              </c:pt>
              <c:pt idx="1">
                <c:v>8</c:v>
              </c:pt>
              <c:pt idx="2">
                <c:v>1</c:v>
              </c:pt>
              <c:pt idx="3">
                <c:v>4</c:v>
              </c:pt>
              <c:pt idx="4">
                <c:v>50</c:v>
              </c:pt>
              <c:pt idx="5">
                <c:v>15</c:v>
              </c:pt>
              <c:pt idx="6">
                <c:v>6</c:v>
              </c:pt>
              <c:pt idx="7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25"/>
          <c:y val="0.2375"/>
          <c:w val="0.2875"/>
          <c:h val="0.5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5"/>
          <c:y val="0.0925"/>
          <c:w val="0.57775"/>
          <c:h val="0.81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Aux!$O$2:$O$11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Seguridad Vial </c:v>
                </c:pt>
                <c:pt idx="6">
                  <c:v>Falsedades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ptCount val="10"/>
              <c:pt idx="0">
                <c:v>250</c:v>
              </c:pt>
              <c:pt idx="1">
                <c:v>211</c:v>
              </c:pt>
              <c:pt idx="2">
                <c:v>75</c:v>
              </c:pt>
              <c:pt idx="3">
                <c:v>82</c:v>
              </c:pt>
              <c:pt idx="4">
                <c:v>612</c:v>
              </c:pt>
              <c:pt idx="5">
                <c:v>757</c:v>
              </c:pt>
              <c:pt idx="6">
                <c:v>53</c:v>
              </c:pt>
              <c:pt idx="7">
                <c:v>247</c:v>
              </c:pt>
              <c:pt idx="8">
                <c:v>75</c:v>
              </c:pt>
              <c:pt idx="9">
                <c:v>89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375"/>
          <c:y val="0.17325"/>
          <c:w val="0.27875"/>
          <c:h val="0.6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6"/>
          <c:y val="0.2195"/>
          <c:w val="0.86825"/>
          <c:h val="0.41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InformeDatosMenores!$L$6:$N$7</c:f>
              <c:multiLvlStrCache/>
            </c:multiLvlStrRef>
          </c:cat>
          <c:val>
            <c:numRef>
              <c:f>InformeDatosMenores!$L$8:$N$8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75"/>
          <c:y val="0.84875"/>
          <c:w val="0.93"/>
          <c:h val="0.13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25"/>
          <c:y val="0.2165"/>
          <c:w val="0.6155"/>
          <c:h val="0.32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InformeDatosGrales!$AP$5:$AQ$6</c:f>
              <c:multiLvlStrCache/>
            </c:multiLvlStrRef>
          </c:cat>
          <c:val>
            <c:numRef>
              <c:f>InformeDatosGrales!$AP$7:$AQ$7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9"/>
          <c:y val="0.7625"/>
          <c:w val="0.65425"/>
          <c:h val="0.20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Medidas</a:t>
            </a:r>
          </a:p>
        </c:rich>
      </c:tx>
      <c:layout>
        <c:manualLayout>
          <c:xMode val="factor"/>
          <c:yMode val="factor"/>
          <c:x val="-0.003"/>
          <c:y val="-0.006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025"/>
          <c:y val="0.4505"/>
          <c:w val="0.4165"/>
          <c:h val="0.493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InformeDatosMenores!$S$7:$Z$7</c:f>
              <c:strCache/>
            </c:strRef>
          </c:cat>
          <c:val>
            <c:numRef>
              <c:f>InformeDatosMenores!$S$8:$Z$8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325"/>
          <c:y val="0.29975"/>
          <c:w val="0.24725"/>
          <c:h val="0.557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5"/>
          <c:y val="0.1965"/>
          <c:w val="0.851"/>
          <c:h val="0.43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InformeDatosMenores!$D$9:$H$9</c:f>
              <c:strCache/>
            </c:strRef>
          </c:cat>
          <c:val>
            <c:numRef>
              <c:f>InformeDatosMenores!$D$10:$H$10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75"/>
          <c:y val="0.7945"/>
          <c:w val="0.81225"/>
          <c:h val="0.202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8"/>
          <c:y val="0.18425"/>
          <c:w val="0.78125"/>
          <c:h val="0.4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InformeDatosMenores!$D$7:$H$7</c:f>
              <c:strCache/>
            </c:strRef>
          </c:cat>
          <c:val>
            <c:numRef>
              <c:f>InformeDatosMenores!$D$8:$H$8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65"/>
          <c:y val="0.65375"/>
          <c:w val="0.66525"/>
          <c:h val="0.33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Internamientos</a:t>
            </a:r>
          </a:p>
        </c:rich>
      </c:tx>
      <c:layout>
        <c:manualLayout>
          <c:xMode val="factor"/>
          <c:yMode val="factor"/>
          <c:x val="-0.002"/>
          <c:y val="-0.009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25"/>
          <c:y val="0.17975"/>
          <c:w val="0.803"/>
          <c:h val="0.38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DatosMenores!$C$29:$C$32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DatosMenores!$D$29:$D$32</c:f>
              <c:numCache>
                <c:ptCount val="4"/>
                <c:pt idx="0">
                  <c:v>4</c:v>
                </c:pt>
                <c:pt idx="1">
                  <c:v>18</c:v>
                </c:pt>
                <c:pt idx="2">
                  <c:v>0</c:v>
                </c:pt>
                <c:pt idx="3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39"/>
          <c:y val="0.90375"/>
          <c:w val="0.5165"/>
          <c:h val="0.077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Transformación de las medidas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"/>
          <c:y val="0.1805"/>
          <c:w val="0.80325"/>
          <c:h val="0.38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DatosMenores!$C$40:$C$44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DatosMenores!$D$40:$D$44</c:f>
              <c:numCache>
                <c:ptCount val="5"/>
                <c:pt idx="0">
                  <c:v>16</c:v>
                </c:pt>
                <c:pt idx="1">
                  <c:v>5</c:v>
                </c:pt>
                <c:pt idx="2">
                  <c:v>5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263"/>
          <c:y val="0.68725"/>
          <c:w val="0.47"/>
          <c:h val="0.29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1"/>
          <c:y val="0.15725"/>
          <c:w val="0.39775"/>
          <c:h val="0.40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DatosMenores!$C$4:$C$18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 </c:v>
                </c:pt>
                <c:pt idx="13">
                  <c:v>Violencia de género</c:v>
                </c:pt>
                <c:pt idx="14">
                  <c:v>Otros</c:v>
                </c:pt>
              </c:strCache>
            </c:strRef>
          </c:cat>
          <c:val>
            <c:numRef>
              <c:f>DatosMenores!$D$4:$D$18</c:f>
              <c:numCache>
                <c:ptCount val="15"/>
                <c:pt idx="0">
                  <c:v>0</c:v>
                </c:pt>
                <c:pt idx="1">
                  <c:v>126</c:v>
                </c:pt>
                <c:pt idx="2">
                  <c:v>15</c:v>
                </c:pt>
                <c:pt idx="3">
                  <c:v>9</c:v>
                </c:pt>
                <c:pt idx="4">
                  <c:v>64</c:v>
                </c:pt>
                <c:pt idx="5">
                  <c:v>23</c:v>
                </c:pt>
                <c:pt idx="6">
                  <c:v>77</c:v>
                </c:pt>
                <c:pt idx="7">
                  <c:v>25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19</c:v>
                </c:pt>
                <c:pt idx="12">
                  <c:v>45</c:v>
                </c:pt>
                <c:pt idx="13">
                  <c:v>8</c:v>
                </c:pt>
                <c:pt idx="14">
                  <c:v>208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225"/>
          <c:y val="0.721"/>
          <c:w val="0.83125"/>
          <c:h val="0.263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25"/>
          <c:y val="0.182"/>
          <c:w val="0.79925"/>
          <c:h val="0.38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DatosMenores!$C$22:$C$24</c:f>
              <c:strCache>
                <c:ptCount val="3"/>
                <c:pt idx="0">
                  <c:v>Patrimonio</c:v>
                </c:pt>
                <c:pt idx="1">
                  <c:v>Personas</c:v>
                </c:pt>
                <c:pt idx="2">
                  <c:v>Otras</c:v>
                </c:pt>
              </c:strCache>
            </c:strRef>
          </c:cat>
          <c:val>
            <c:numRef>
              <c:f>DatosMenores!$D$22:$D$24</c:f>
              <c:numCache>
                <c:ptCount val="3"/>
                <c:pt idx="0">
                  <c:v>88</c:v>
                </c:pt>
                <c:pt idx="1">
                  <c:v>78</c:v>
                </c:pt>
                <c:pt idx="2">
                  <c:v>35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775"/>
          <c:y val="0.7825"/>
          <c:w val="0.7895"/>
          <c:h val="0.18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325"/>
          <c:y val="0.18375"/>
          <c:w val="0.7975"/>
          <c:h val="0.37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9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ptCount val="11"/>
                <c:pt idx="0">
                  <c:v>189</c:v>
                </c:pt>
                <c:pt idx="1">
                  <c:v>39</c:v>
                </c:pt>
                <c:pt idx="2">
                  <c:v>250</c:v>
                </c:pt>
                <c:pt idx="3">
                  <c:v>29</c:v>
                </c:pt>
                <c:pt idx="4">
                  <c:v>26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  <c:pt idx="10">
                  <c:v>18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5"/>
        <c:delete val="1"/>
      </c:legendEntry>
      <c:legendEntry>
        <c:idx val="6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13225"/>
          <c:y val="0.78475"/>
          <c:w val="0.78925"/>
          <c:h val="0.1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975"/>
          <c:y val="0.18025"/>
          <c:w val="0.80375"/>
          <c:h val="0.38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ptCount val="2"/>
                <c:pt idx="0">
                  <c:v>11</c:v>
                </c:pt>
                <c:pt idx="1">
                  <c:v>11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175"/>
          <c:y val="0.79325"/>
          <c:w val="0.7925"/>
          <c:h val="0.1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975"/>
          <c:y val="0.179"/>
          <c:w val="0.80375"/>
          <c:h val="0.38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DatosViolenciaDoméstica!$B$74:$B$77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DatosViolenciaDoméstica!$C$74:$C$77</c:f>
              <c:numCache>
                <c:ptCount val="4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35"/>
          <c:y val="0.65125"/>
          <c:w val="0.465"/>
          <c:h val="0.329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325"/>
          <c:y val="0.2165"/>
          <c:w val="0.61425"/>
          <c:h val="0.32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InformeDatosGrales!$AN$5:$AO$6</c:f>
              <c:multiLvlStrCache/>
            </c:multiLvlStrRef>
          </c:cat>
          <c:val>
            <c:numRef>
              <c:f>InformeDatosGrales!$AN$7:$AO$7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425"/>
          <c:y val="0.7625"/>
          <c:w val="0.5665"/>
          <c:h val="0.20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"/>
          <c:y val="0.08675"/>
          <c:w val="0.83625"/>
          <c:h val="0.7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Administración de la Justicia</c:v>
                </c:pt>
              </c:strCache>
            </c:strRef>
          </c:cat>
          <c:val>
            <c:numLit>
              <c:ptCount val="4"/>
              <c:pt idx="0">
                <c:v>108</c:v>
              </c:pt>
              <c:pt idx="1">
                <c:v>12</c:v>
              </c:pt>
              <c:pt idx="2">
                <c:v>2</c:v>
              </c:pt>
              <c:pt idx="3">
                <c:v>7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475"/>
          <c:y val="0.92325"/>
          <c:w val="0.8072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"/>
          <c:y val="0.08675"/>
          <c:w val="0.83625"/>
          <c:h val="0.7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ptCount val="3"/>
              <c:pt idx="0">
                <c:v>44</c:v>
              </c:pt>
              <c:pt idx="1">
                <c:v>8</c:v>
              </c:pt>
              <c:pt idx="2">
                <c:v>6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125"/>
          <c:y val="0.92325"/>
          <c:w val="0.6147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875"/>
          <c:y val="0.09275"/>
          <c:w val="0.5245"/>
          <c:h val="0.81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Pareja de hecho</c:v>
                </c:pt>
                <c:pt idx="2">
                  <c:v>Ex pareja de hecho</c:v>
                </c:pt>
                <c:pt idx="3">
                  <c:v>Hijos</c:v>
                </c:pt>
                <c:pt idx="4">
                  <c:v>Progenitores</c:v>
                </c:pt>
                <c:pt idx="5">
                  <c:v>Nietos y otros descendientes</c:v>
                </c:pt>
                <c:pt idx="6">
                  <c:v>Abuelos y otros ascendientes</c:v>
                </c:pt>
                <c:pt idx="7">
                  <c:v>Persona vulnerable que conviva con el agresor                             </c:v>
                </c:pt>
                <c:pt idx="8">
                  <c:v>Otros parientes</c:v>
                </c:pt>
              </c:strCache>
            </c:strRef>
          </c:cat>
          <c:val>
            <c:numLit>
              <c:ptCount val="9"/>
              <c:pt idx="0">
                <c:v>7</c:v>
              </c:pt>
              <c:pt idx="1">
                <c:v>14</c:v>
              </c:pt>
              <c:pt idx="2">
                <c:v>1</c:v>
              </c:pt>
              <c:pt idx="3">
                <c:v>58</c:v>
              </c:pt>
              <c:pt idx="4">
                <c:v>35</c:v>
              </c:pt>
              <c:pt idx="5">
                <c:v>5</c:v>
              </c:pt>
              <c:pt idx="6">
                <c:v>2</c:v>
              </c:pt>
              <c:pt idx="7">
                <c:v>1</c:v>
              </c:pt>
              <c:pt idx="8">
                <c:v>55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225"/>
          <c:y val="0.045"/>
          <c:w val="0.34"/>
          <c:h val="0.9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975"/>
          <c:y val="0.181"/>
          <c:w val="0.80375"/>
          <c:h val="0.3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ptCount val="2"/>
                <c:pt idx="0">
                  <c:v>28</c:v>
                </c:pt>
                <c:pt idx="1">
                  <c:v>302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55"/>
          <c:y val="0.7995"/>
          <c:w val="0.79075"/>
          <c:h val="0.1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975"/>
          <c:y val="0.179"/>
          <c:w val="0.80375"/>
          <c:h val="0.38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DatosViolenciaGénero!$B$83:$B$86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DatosViolenciaGénero!$C$83:$C$86</c:f>
              <c:numCache>
                <c:ptCount val="4"/>
                <c:pt idx="0">
                  <c:v>149</c:v>
                </c:pt>
                <c:pt idx="1">
                  <c:v>114</c:v>
                </c:pt>
                <c:pt idx="2">
                  <c:v>35</c:v>
                </c:pt>
                <c:pt idx="3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575"/>
          <c:y val="0.63925"/>
          <c:w val="0.7925"/>
          <c:h val="0.32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"/>
          <c:y val="0.08675"/>
          <c:w val="0.83625"/>
          <c:h val="0.7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Aux!$S$2:$S$7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  <c:pt idx="5">
                  <c:v>Faltas</c:v>
                </c:pt>
              </c:strCache>
            </c:strRef>
          </c:cat>
          <c:val>
            <c:numLit>
              <c:ptCount val="6"/>
              <c:pt idx="0">
                <c:v>1056</c:v>
              </c:pt>
              <c:pt idx="1">
                <c:v>343</c:v>
              </c:pt>
              <c:pt idx="2">
                <c:v>20</c:v>
              </c:pt>
              <c:pt idx="3">
                <c:v>1</c:v>
              </c:pt>
              <c:pt idx="4">
                <c:v>152</c:v>
              </c:pt>
              <c:pt idx="5">
                <c:v>11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75"/>
          <c:y val="0.92325"/>
          <c:w val="0.917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"/>
          <c:y val="0.08675"/>
          <c:w val="0.83625"/>
          <c:h val="0.7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Administración de la Justicia</c:v>
                </c:pt>
              </c:strCache>
            </c:strRef>
          </c:cat>
          <c:val>
            <c:numLit>
              <c:ptCount val="4"/>
              <c:pt idx="0">
                <c:v>401</c:v>
              </c:pt>
              <c:pt idx="1">
                <c:v>159</c:v>
              </c:pt>
              <c:pt idx="2">
                <c:v>6</c:v>
              </c:pt>
              <c:pt idx="3">
                <c:v>97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475"/>
          <c:y val="0.92325"/>
          <c:w val="0.8072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75"/>
          <c:y val="0.0925"/>
          <c:w val="0.6525"/>
          <c:h val="0.81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ptCount val="5"/>
              <c:pt idx="0">
                <c:v>163</c:v>
              </c:pt>
              <c:pt idx="1">
                <c:v>136</c:v>
              </c:pt>
              <c:pt idx="2">
                <c:v>227</c:v>
              </c:pt>
              <c:pt idx="3">
                <c:v>385</c:v>
              </c:pt>
              <c:pt idx="4">
                <c:v>53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75"/>
          <c:y val="0.33675"/>
          <c:w val="0.1945"/>
          <c:h val="0.3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"/>
          <c:y val="0.08675"/>
          <c:w val="0.83625"/>
          <c:h val="0.7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Aux!$AA$2:$AA$3</c:f>
              <c:strCache>
                <c:ptCount val="2"/>
                <c:pt idx="0">
                  <c:v>Delito de homicidio por accidente laboral</c:v>
                </c:pt>
                <c:pt idx="1">
                  <c:v>Delito de lesiones por accidente laboral</c:v>
                </c:pt>
              </c:strCache>
            </c:strRef>
          </c:cat>
          <c:val>
            <c:numLit>
              <c:ptCount val="2"/>
              <c:pt idx="0">
                <c:v>4</c:v>
              </c:pt>
              <c:pt idx="1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025"/>
          <c:y val="0.92325"/>
          <c:w val="0.8532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"/>
          <c:y val="0.08325"/>
          <c:w val="0.83625"/>
          <c:h val="0.68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Aux!$AB$2:$AB$4</c:f>
              <c:strCache>
                <c:ptCount val="3"/>
                <c:pt idx="0">
                  <c:v>Homicidio en accidente laboral</c:v>
                </c:pt>
                <c:pt idx="1">
                  <c:v>Lesiones en accidente laboral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ptCount val="3"/>
              <c:pt idx="0">
                <c:v>4</c:v>
              </c:pt>
              <c:pt idx="1">
                <c:v>4</c:v>
              </c:pt>
              <c:pt idx="2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8"/>
          <c:y val="0.86625"/>
          <c:w val="0.87925"/>
          <c:h val="0.1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75"/>
          <c:y val="0.298"/>
          <c:w val="0.44475"/>
          <c:h val="0.40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InformeDatosGrales!$AV$6:$AX$6</c:f>
              <c:strCache/>
            </c:strRef>
          </c:cat>
          <c:val>
            <c:numRef>
              <c:f>InformeDatosGrales!$AV$7:$AX$7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25"/>
          <c:y val="0.36775"/>
          <c:w val="0.31625"/>
          <c:h val="0.264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"/>
          <c:y val="0.08325"/>
          <c:w val="0.83625"/>
          <c:h val="0.68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Aux!$AD$2:$AD$4</c:f>
              <c:strCache>
                <c:ptCount val="3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</c:strCache>
            </c:strRef>
          </c:cat>
          <c:val>
            <c:numLit>
              <c:ptCount val="3"/>
              <c:pt idx="0">
                <c:v>14</c:v>
              </c:pt>
              <c:pt idx="1">
                <c:v>8</c:v>
              </c:pt>
              <c:pt idx="2">
                <c:v>7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875"/>
          <c:y val="0.86625"/>
          <c:w val="0.85925"/>
          <c:h val="0.1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"/>
          <c:y val="0.07925"/>
          <c:w val="0.83625"/>
          <c:h val="0.62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ptCount val="5"/>
              <c:pt idx="0">
                <c:v>2</c:v>
              </c:pt>
              <c:pt idx="1">
                <c:v>630</c:v>
              </c:pt>
              <c:pt idx="2">
                <c:v>23</c:v>
              </c:pt>
              <c:pt idx="3">
                <c:v>17</c:v>
              </c:pt>
              <c:pt idx="4">
                <c:v>284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875"/>
          <c:y val="0.802"/>
          <c:w val="0.85925"/>
          <c:h val="0.1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"/>
          <c:y val="0.07925"/>
          <c:w val="0.83625"/>
          <c:h val="0.62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ptCount val="5"/>
              <c:pt idx="0">
                <c:v>2</c:v>
              </c:pt>
              <c:pt idx="1">
                <c:v>581</c:v>
              </c:pt>
              <c:pt idx="2">
                <c:v>20</c:v>
              </c:pt>
              <c:pt idx="3">
                <c:v>17</c:v>
              </c:pt>
              <c:pt idx="4">
                <c:v>276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875"/>
          <c:y val="0.802"/>
          <c:w val="0.85925"/>
          <c:h val="0.1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"/>
          <c:y val="0.07925"/>
          <c:w val="0.83625"/>
          <c:h val="0.62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ptCount val="5"/>
              <c:pt idx="0">
                <c:v>37</c:v>
              </c:pt>
              <c:pt idx="1">
                <c:v>10</c:v>
              </c:pt>
              <c:pt idx="2">
                <c:v>3</c:v>
              </c:pt>
              <c:pt idx="3">
                <c:v>7</c:v>
              </c:pt>
              <c:pt idx="4">
                <c:v>8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875"/>
          <c:y val="0.802"/>
          <c:w val="0.85925"/>
          <c:h val="0.1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"/>
          <c:y val="0.08325"/>
          <c:w val="0.83625"/>
          <c:h val="0.68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ptCount val="4"/>
              <c:pt idx="0">
                <c:v>40</c:v>
              </c:pt>
              <c:pt idx="1">
                <c:v>5</c:v>
              </c:pt>
              <c:pt idx="2">
                <c:v>6</c:v>
              </c:pt>
              <c:pt idx="3">
                <c:v>12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875"/>
          <c:y val="0.86625"/>
          <c:w val="0.85925"/>
          <c:h val="0.1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"/>
          <c:y val="0.07925"/>
          <c:w val="0.83625"/>
          <c:h val="0.62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ptCount val="5"/>
              <c:pt idx="0">
                <c:v>469</c:v>
              </c:pt>
              <c:pt idx="1">
                <c:v>25</c:v>
              </c:pt>
              <c:pt idx="2">
                <c:v>21</c:v>
              </c:pt>
              <c:pt idx="3">
                <c:v>239</c:v>
              </c:pt>
              <c:pt idx="4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875"/>
          <c:y val="0.802"/>
          <c:w val="0.85925"/>
          <c:h val="0.1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"/>
          <c:y val="0.07925"/>
          <c:w val="0.83625"/>
          <c:h val="0.62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Aux!$AE$2:$AE$7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ptCount val="6"/>
              <c:pt idx="0">
                <c:v>6</c:v>
              </c:pt>
              <c:pt idx="1">
                <c:v>4</c:v>
              </c:pt>
              <c:pt idx="2">
                <c:v>1</c:v>
              </c:pt>
              <c:pt idx="3">
                <c:v>11</c:v>
              </c:pt>
              <c:pt idx="4">
                <c:v>9</c:v>
              </c:pt>
              <c:pt idx="5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2"/>
          <c:y val="0.802"/>
          <c:w val="0.67275"/>
          <c:h val="0.1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"/>
          <c:y val="0.08675"/>
          <c:w val="0.83625"/>
          <c:h val="0.7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Aux!$AF$2:$AF$3</c:f>
              <c:strCache>
                <c:ptCount val="2"/>
                <c:pt idx="0">
                  <c:v>Diligencias Previas Juzgado Instrucción</c:v>
                </c:pt>
                <c:pt idx="1">
                  <c:v>Procedimiento Abreviado Juzgado Penal</c:v>
                </c:pt>
              </c:strCache>
            </c:strRef>
          </c:cat>
          <c:val>
            <c:numLit>
              <c:ptCount val="2"/>
              <c:pt idx="0">
                <c:v>28</c:v>
              </c:pt>
              <c:pt idx="1">
                <c:v>10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1"/>
          <c:y val="0.92325"/>
          <c:w val="0.836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"/>
          <c:y val="0.08675"/>
          <c:w val="0.83625"/>
          <c:h val="0.7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Aux!$AG$2:$AG$3</c:f>
              <c:strCache>
                <c:ptCount val="2"/>
                <c:pt idx="0">
                  <c:v>Flora y fauna</c:v>
                </c:pt>
                <c:pt idx="1">
                  <c:v>Incendios forestales</c:v>
                </c:pt>
              </c:strCache>
            </c:strRef>
          </c:cat>
          <c:val>
            <c:numLit>
              <c:ptCount val="2"/>
              <c:pt idx="0">
                <c:v>2</c:v>
              </c:pt>
              <c:pt idx="1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725"/>
          <c:y val="0.92325"/>
          <c:w val="0.3792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55"/>
          <c:y val="0.2765"/>
          <c:w val="0.51275"/>
          <c:h val="0.44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InformeDatosGrales!$CD$6:$CF$6</c:f>
              <c:strCache/>
            </c:strRef>
          </c:cat>
          <c:val>
            <c:numRef>
              <c:f>InformeDatosGrales!$CD$7:$CF$7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"/>
          <c:y val="0.33625"/>
          <c:w val="0.196"/>
          <c:h val="0.31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425"/>
          <c:y val="0.2595"/>
          <c:w val="0.36425"/>
          <c:h val="0.48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InformeDatosGrales!$CK$6:$CL$6</c:f>
              <c:strCache/>
            </c:strRef>
          </c:cat>
          <c:val>
            <c:numRef>
              <c:f>InformeDatosGrales!$CK$7:$CL$7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075"/>
          <c:y val="0.364"/>
          <c:w val="0.289"/>
          <c:h val="0.233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975"/>
          <c:y val="0.254"/>
          <c:w val="0.601"/>
          <c:h val="0.27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InformeDatosGrales!$D$6:$E$6</c:f>
              <c:strCache/>
            </c:strRef>
          </c:cat>
          <c:val>
            <c:numRef>
              <c:f>InformeDatosGrales!$D$7:$E$7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525"/>
          <c:y val="0.79325"/>
          <c:w val="0.8595"/>
          <c:h val="0.188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Relationship Id="rId4" Type="http://schemas.openxmlformats.org/officeDocument/2006/relationships/chart" Target="/xl/charts/chart30.xml" /><Relationship Id="rId5" Type="http://schemas.openxmlformats.org/officeDocument/2006/relationships/chart" Target="/xl/charts/chart31.xml" /><Relationship Id="rId6" Type="http://schemas.openxmlformats.org/officeDocument/2006/relationships/chart" Target="/xl/charts/chart32.xml" /><Relationship Id="rId7" Type="http://schemas.openxmlformats.org/officeDocument/2006/relationships/chart" Target="/xl/charts/chart33.xml" /><Relationship Id="rId8" Type="http://schemas.openxmlformats.org/officeDocument/2006/relationships/chart" Target="/xl/charts/chart34.xml" /><Relationship Id="rId9" Type="http://schemas.openxmlformats.org/officeDocument/2006/relationships/chart" Target="/xl/charts/chart35.xml" /><Relationship Id="rId10" Type="http://schemas.openxmlformats.org/officeDocument/2006/relationships/chart" Target="/xl/charts/chart36.xml" /><Relationship Id="rId11" Type="http://schemas.openxmlformats.org/officeDocument/2006/relationships/chart" Target="/xl/charts/chart37.xml" /><Relationship Id="rId12" Type="http://schemas.openxmlformats.org/officeDocument/2006/relationships/chart" Target="/xl/charts/chart3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Relationship Id="rId4" Type="http://schemas.openxmlformats.org/officeDocument/2006/relationships/chart" Target="/xl/charts/chart42.xml" /><Relationship Id="rId5" Type="http://schemas.openxmlformats.org/officeDocument/2006/relationships/chart" Target="/xl/charts/chart43.xml" /><Relationship Id="rId6" Type="http://schemas.openxmlformats.org/officeDocument/2006/relationships/chart" Target="/xl/charts/chart44.xml" /><Relationship Id="rId7" Type="http://schemas.openxmlformats.org/officeDocument/2006/relationships/chart" Target="/xl/charts/chart45.xml" /><Relationship Id="rId8" Type="http://schemas.openxmlformats.org/officeDocument/2006/relationships/chart" Target="/xl/charts/chart46.xml" /><Relationship Id="rId9" Type="http://schemas.openxmlformats.org/officeDocument/2006/relationships/chart" Target="/xl/charts/chart4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Relationship Id="rId2" Type="http://schemas.openxmlformats.org/officeDocument/2006/relationships/chart" Target="/xl/charts/chart49.xml" /><Relationship Id="rId3" Type="http://schemas.openxmlformats.org/officeDocument/2006/relationships/chart" Target="/xl/charts/chart50.xml" /><Relationship Id="rId4" Type="http://schemas.openxmlformats.org/officeDocument/2006/relationships/chart" Target="/xl/charts/chart51.xml" /><Relationship Id="rId5" Type="http://schemas.openxmlformats.org/officeDocument/2006/relationships/chart" Target="/xl/charts/chart5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Relationship Id="rId2" Type="http://schemas.openxmlformats.org/officeDocument/2006/relationships/chart" Target="/xl/charts/chart54.xml" /><Relationship Id="rId3" Type="http://schemas.openxmlformats.org/officeDocument/2006/relationships/chart" Target="/xl/charts/chart55.xml" /><Relationship Id="rId4" Type="http://schemas.openxmlformats.org/officeDocument/2006/relationships/chart" Target="/xl/charts/chart56.xml" /><Relationship Id="rId5" Type="http://schemas.openxmlformats.org/officeDocument/2006/relationships/chart" Target="/xl/charts/chart5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8.xml" /><Relationship Id="rId2" Type="http://schemas.openxmlformats.org/officeDocument/2006/relationships/chart" Target="/xl/charts/chart5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chart" Target="/xl/charts/chart64.xml" /><Relationship Id="rId6" Type="http://schemas.openxmlformats.org/officeDocument/2006/relationships/chart" Target="/xl/charts/chart6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6.xml" /><Relationship Id="rId2" Type="http://schemas.openxmlformats.org/officeDocument/2006/relationships/chart" Target="/xl/charts/chart67.xml" /><Relationship Id="rId3" Type="http://schemas.openxmlformats.org/officeDocument/2006/relationships/chart" Target="/xl/charts/chart6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590550</xdr:colOff>
      <xdr:row>6</xdr:row>
      <xdr:rowOff>38100</xdr:rowOff>
    </xdr:from>
    <xdr:to>
      <xdr:col>19</xdr:col>
      <xdr:colOff>962025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2392025" y="1219200"/>
        <a:ext cx="365760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85725</xdr:colOff>
      <xdr:row>6</xdr:row>
      <xdr:rowOff>142875</xdr:rowOff>
    </xdr:from>
    <xdr:to>
      <xdr:col>35</xdr:col>
      <xdr:colOff>752475</xdr:colOff>
      <xdr:row>17</xdr:row>
      <xdr:rowOff>133350</xdr:rowOff>
    </xdr:to>
    <xdr:graphicFrame>
      <xdr:nvGraphicFramePr>
        <xdr:cNvPr id="2" name="Chart 2"/>
        <xdr:cNvGraphicFramePr/>
      </xdr:nvGraphicFramePr>
      <xdr:xfrm>
        <a:off x="25707975" y="1323975"/>
        <a:ext cx="249555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9525</xdr:colOff>
      <xdr:row>6</xdr:row>
      <xdr:rowOff>142875</xdr:rowOff>
    </xdr:from>
    <xdr:to>
      <xdr:col>33</xdr:col>
      <xdr:colOff>314325</xdr:colOff>
      <xdr:row>17</xdr:row>
      <xdr:rowOff>133350</xdr:rowOff>
    </xdr:to>
    <xdr:graphicFrame>
      <xdr:nvGraphicFramePr>
        <xdr:cNvPr id="3" name="Chart 3"/>
        <xdr:cNvGraphicFramePr/>
      </xdr:nvGraphicFramePr>
      <xdr:xfrm>
        <a:off x="23383875" y="1323975"/>
        <a:ext cx="2552700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41</xdr:col>
      <xdr:colOff>85725</xdr:colOff>
      <xdr:row>6</xdr:row>
      <xdr:rowOff>152400</xdr:rowOff>
    </xdr:from>
    <xdr:to>
      <xdr:col>44</xdr:col>
      <xdr:colOff>295275</xdr:colOff>
      <xdr:row>17</xdr:row>
      <xdr:rowOff>142875</xdr:rowOff>
    </xdr:to>
    <xdr:graphicFrame>
      <xdr:nvGraphicFramePr>
        <xdr:cNvPr id="4" name="Chart 4"/>
        <xdr:cNvGraphicFramePr/>
      </xdr:nvGraphicFramePr>
      <xdr:xfrm>
        <a:off x="31537275" y="1333500"/>
        <a:ext cx="2495550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37</xdr:col>
      <xdr:colOff>161925</xdr:colOff>
      <xdr:row>6</xdr:row>
      <xdr:rowOff>133350</xdr:rowOff>
    </xdr:from>
    <xdr:to>
      <xdr:col>41</xdr:col>
      <xdr:colOff>180975</xdr:colOff>
      <xdr:row>17</xdr:row>
      <xdr:rowOff>123825</xdr:rowOff>
    </xdr:to>
    <xdr:graphicFrame>
      <xdr:nvGraphicFramePr>
        <xdr:cNvPr id="5" name="Chart 5"/>
        <xdr:cNvGraphicFramePr/>
      </xdr:nvGraphicFramePr>
      <xdr:xfrm>
        <a:off x="29146500" y="1314450"/>
        <a:ext cx="2486025" cy="1876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46</xdr:col>
      <xdr:colOff>28575</xdr:colOff>
      <xdr:row>5</xdr:row>
      <xdr:rowOff>66675</xdr:rowOff>
    </xdr:from>
    <xdr:to>
      <xdr:col>50</xdr:col>
      <xdr:colOff>180975</xdr:colOff>
      <xdr:row>17</xdr:row>
      <xdr:rowOff>123825</xdr:rowOff>
    </xdr:to>
    <xdr:graphicFrame>
      <xdr:nvGraphicFramePr>
        <xdr:cNvPr id="6" name="Chart 6"/>
        <xdr:cNvGraphicFramePr/>
      </xdr:nvGraphicFramePr>
      <xdr:xfrm>
        <a:off x="34909125" y="1066800"/>
        <a:ext cx="474345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80</xdr:col>
      <xdr:colOff>447675</xdr:colOff>
      <xdr:row>6</xdr:row>
      <xdr:rowOff>66675</xdr:rowOff>
    </xdr:from>
    <xdr:to>
      <xdr:col>84</xdr:col>
      <xdr:colOff>552450</xdr:colOff>
      <xdr:row>16</xdr:row>
      <xdr:rowOff>142875</xdr:rowOff>
    </xdr:to>
    <xdr:graphicFrame>
      <xdr:nvGraphicFramePr>
        <xdr:cNvPr id="7" name="Chart 7"/>
        <xdr:cNvGraphicFramePr/>
      </xdr:nvGraphicFramePr>
      <xdr:xfrm>
        <a:off x="58902600" y="1247775"/>
        <a:ext cx="3790950" cy="1800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86</xdr:col>
      <xdr:colOff>171450</xdr:colOff>
      <xdr:row>6</xdr:row>
      <xdr:rowOff>76200</xdr:rowOff>
    </xdr:from>
    <xdr:to>
      <xdr:col>91</xdr:col>
      <xdr:colOff>476250</xdr:colOff>
      <xdr:row>15</xdr:row>
      <xdr:rowOff>133350</xdr:rowOff>
    </xdr:to>
    <xdr:graphicFrame>
      <xdr:nvGraphicFramePr>
        <xdr:cNvPr id="8" name="Chart 8"/>
        <xdr:cNvGraphicFramePr/>
      </xdr:nvGraphicFramePr>
      <xdr:xfrm>
        <a:off x="64160400" y="1257300"/>
        <a:ext cx="5172075" cy="16192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114300</xdr:colOff>
      <xdr:row>6</xdr:row>
      <xdr:rowOff>142875</xdr:rowOff>
    </xdr:from>
    <xdr:to>
      <xdr:col>3</xdr:col>
      <xdr:colOff>762000</xdr:colOff>
      <xdr:row>19</xdr:row>
      <xdr:rowOff>0</xdr:rowOff>
    </xdr:to>
    <xdr:graphicFrame>
      <xdr:nvGraphicFramePr>
        <xdr:cNvPr id="9" name="Chart 9"/>
        <xdr:cNvGraphicFramePr/>
      </xdr:nvGraphicFramePr>
      <xdr:xfrm>
        <a:off x="114300" y="1323975"/>
        <a:ext cx="2362200" cy="20669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238125</xdr:colOff>
      <xdr:row>7</xdr:row>
      <xdr:rowOff>114300</xdr:rowOff>
    </xdr:from>
    <xdr:to>
      <xdr:col>10</xdr:col>
      <xdr:colOff>542925</xdr:colOff>
      <xdr:row>20</xdr:row>
      <xdr:rowOff>66675</xdr:rowOff>
    </xdr:to>
    <xdr:graphicFrame>
      <xdr:nvGraphicFramePr>
        <xdr:cNvPr id="10" name="Chart 10"/>
        <xdr:cNvGraphicFramePr/>
      </xdr:nvGraphicFramePr>
      <xdr:xfrm>
        <a:off x="6276975" y="1562100"/>
        <a:ext cx="2505075" cy="2057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314325</xdr:colOff>
      <xdr:row>7</xdr:row>
      <xdr:rowOff>85725</xdr:rowOff>
    </xdr:from>
    <xdr:to>
      <xdr:col>14</xdr:col>
      <xdr:colOff>276225</xdr:colOff>
      <xdr:row>19</xdr:row>
      <xdr:rowOff>114300</xdr:rowOff>
    </xdr:to>
    <xdr:graphicFrame>
      <xdr:nvGraphicFramePr>
        <xdr:cNvPr id="11" name="Chart 11"/>
        <xdr:cNvGraphicFramePr/>
      </xdr:nvGraphicFramePr>
      <xdr:xfrm>
        <a:off x="8553450" y="1533525"/>
        <a:ext cx="2619375" cy="1971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94</xdr:col>
      <xdr:colOff>476250</xdr:colOff>
      <xdr:row>7</xdr:row>
      <xdr:rowOff>104775</xdr:rowOff>
    </xdr:from>
    <xdr:to>
      <xdr:col>98</xdr:col>
      <xdr:colOff>323850</xdr:colOff>
      <xdr:row>20</xdr:row>
      <xdr:rowOff>28575</xdr:rowOff>
    </xdr:to>
    <xdr:graphicFrame>
      <xdr:nvGraphicFramePr>
        <xdr:cNvPr id="12" name="Chart 23"/>
        <xdr:cNvGraphicFramePr/>
      </xdr:nvGraphicFramePr>
      <xdr:xfrm>
        <a:off x="70465950" y="1552575"/>
        <a:ext cx="3829050" cy="2028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102</xdr:col>
      <xdr:colOff>19050</xdr:colOff>
      <xdr:row>6</xdr:row>
      <xdr:rowOff>19050</xdr:rowOff>
    </xdr:from>
    <xdr:to>
      <xdr:col>106</xdr:col>
      <xdr:colOff>1104900</xdr:colOff>
      <xdr:row>24</xdr:row>
      <xdr:rowOff>76200</xdr:rowOff>
    </xdr:to>
    <xdr:graphicFrame>
      <xdr:nvGraphicFramePr>
        <xdr:cNvPr id="13" name="Chart 44"/>
        <xdr:cNvGraphicFramePr/>
      </xdr:nvGraphicFramePr>
      <xdr:xfrm>
        <a:off x="75866625" y="1200150"/>
        <a:ext cx="5229225" cy="3076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115</xdr:col>
      <xdr:colOff>485775</xdr:colOff>
      <xdr:row>7</xdr:row>
      <xdr:rowOff>38100</xdr:rowOff>
    </xdr:from>
    <xdr:to>
      <xdr:col>120</xdr:col>
      <xdr:colOff>619125</xdr:colOff>
      <xdr:row>21</xdr:row>
      <xdr:rowOff>114300</xdr:rowOff>
    </xdr:to>
    <xdr:graphicFrame>
      <xdr:nvGraphicFramePr>
        <xdr:cNvPr id="14" name="Chart 46"/>
        <xdr:cNvGraphicFramePr/>
      </xdr:nvGraphicFramePr>
      <xdr:xfrm>
        <a:off x="87934800" y="1485900"/>
        <a:ext cx="4619625" cy="2343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124</xdr:col>
      <xdr:colOff>28575</xdr:colOff>
      <xdr:row>7</xdr:row>
      <xdr:rowOff>57150</xdr:rowOff>
    </xdr:from>
    <xdr:to>
      <xdr:col>127</xdr:col>
      <xdr:colOff>1438275</xdr:colOff>
      <xdr:row>21</xdr:row>
      <xdr:rowOff>104775</xdr:rowOff>
    </xdr:to>
    <xdr:graphicFrame>
      <xdr:nvGraphicFramePr>
        <xdr:cNvPr id="15" name="Chart 47"/>
        <xdr:cNvGraphicFramePr/>
      </xdr:nvGraphicFramePr>
      <xdr:xfrm>
        <a:off x="93840300" y="1504950"/>
        <a:ext cx="4286250" cy="23145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139</xdr:col>
      <xdr:colOff>552450</xdr:colOff>
      <xdr:row>7</xdr:row>
      <xdr:rowOff>9525</xdr:rowOff>
    </xdr:from>
    <xdr:to>
      <xdr:col>142</xdr:col>
      <xdr:colOff>895350</xdr:colOff>
      <xdr:row>21</xdr:row>
      <xdr:rowOff>152400</xdr:rowOff>
    </xdr:to>
    <xdr:graphicFrame>
      <xdr:nvGraphicFramePr>
        <xdr:cNvPr id="16" name="Chart 48"/>
        <xdr:cNvGraphicFramePr/>
      </xdr:nvGraphicFramePr>
      <xdr:xfrm>
        <a:off x="105489375" y="1457325"/>
        <a:ext cx="4562475" cy="24098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131</xdr:col>
      <xdr:colOff>180975</xdr:colOff>
      <xdr:row>9</xdr:row>
      <xdr:rowOff>19050</xdr:rowOff>
    </xdr:from>
    <xdr:to>
      <xdr:col>136</xdr:col>
      <xdr:colOff>190500</xdr:colOff>
      <xdr:row>22</xdr:row>
      <xdr:rowOff>95250</xdr:rowOff>
    </xdr:to>
    <xdr:graphicFrame>
      <xdr:nvGraphicFramePr>
        <xdr:cNvPr id="17" name="Chart 50"/>
        <xdr:cNvGraphicFramePr/>
      </xdr:nvGraphicFramePr>
      <xdr:xfrm>
        <a:off x="99355275" y="1790700"/>
        <a:ext cx="5019675" cy="21812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68</xdr:col>
      <xdr:colOff>371475</xdr:colOff>
      <xdr:row>41</xdr:row>
      <xdr:rowOff>38100</xdr:rowOff>
    </xdr:from>
    <xdr:to>
      <xdr:col>76</xdr:col>
      <xdr:colOff>400050</xdr:colOff>
      <xdr:row>49</xdr:row>
      <xdr:rowOff>76200</xdr:rowOff>
    </xdr:to>
    <xdr:graphicFrame>
      <xdr:nvGraphicFramePr>
        <xdr:cNvPr id="18" name="Chart 100"/>
        <xdr:cNvGraphicFramePr/>
      </xdr:nvGraphicFramePr>
      <xdr:xfrm>
        <a:off x="52473225" y="7048500"/>
        <a:ext cx="4591050" cy="1333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68</xdr:col>
      <xdr:colOff>228600</xdr:colOff>
      <xdr:row>55</xdr:row>
      <xdr:rowOff>9525</xdr:rowOff>
    </xdr:from>
    <xdr:to>
      <xdr:col>76</xdr:col>
      <xdr:colOff>257175</xdr:colOff>
      <xdr:row>63</xdr:row>
      <xdr:rowOff>152400</xdr:rowOff>
    </xdr:to>
    <xdr:graphicFrame>
      <xdr:nvGraphicFramePr>
        <xdr:cNvPr id="19" name="Chart 101"/>
        <xdr:cNvGraphicFramePr/>
      </xdr:nvGraphicFramePr>
      <xdr:xfrm>
        <a:off x="52330350" y="9286875"/>
        <a:ext cx="4591050" cy="14382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109</xdr:col>
      <xdr:colOff>609600</xdr:colOff>
      <xdr:row>7</xdr:row>
      <xdr:rowOff>38100</xdr:rowOff>
    </xdr:from>
    <xdr:to>
      <xdr:col>112</xdr:col>
      <xdr:colOff>1066800</xdr:colOff>
      <xdr:row>21</xdr:row>
      <xdr:rowOff>114300</xdr:rowOff>
    </xdr:to>
    <xdr:graphicFrame>
      <xdr:nvGraphicFramePr>
        <xdr:cNvPr id="20" name="Chart 46"/>
        <xdr:cNvGraphicFramePr/>
      </xdr:nvGraphicFramePr>
      <xdr:xfrm>
        <a:off x="82143600" y="1485900"/>
        <a:ext cx="4619625" cy="23431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</xdr:col>
      <xdr:colOff>647700</xdr:colOff>
      <xdr:row>6</xdr:row>
      <xdr:rowOff>152400</xdr:rowOff>
    </xdr:from>
    <xdr:to>
      <xdr:col>5</xdr:col>
      <xdr:colOff>400050</xdr:colOff>
      <xdr:row>20</xdr:row>
      <xdr:rowOff>0</xdr:rowOff>
    </xdr:to>
    <xdr:graphicFrame>
      <xdr:nvGraphicFramePr>
        <xdr:cNvPr id="21" name="graficoDiligenciasPrevias"/>
        <xdr:cNvGraphicFramePr/>
      </xdr:nvGraphicFramePr>
      <xdr:xfrm>
        <a:off x="2362200" y="1333500"/>
        <a:ext cx="3400425" cy="22193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22</xdr:col>
      <xdr:colOff>342900</xdr:colOff>
      <xdr:row>6</xdr:row>
      <xdr:rowOff>219075</xdr:rowOff>
    </xdr:from>
    <xdr:to>
      <xdr:col>27</xdr:col>
      <xdr:colOff>685800</xdr:colOff>
      <xdr:row>18</xdr:row>
      <xdr:rowOff>19050</xdr:rowOff>
    </xdr:to>
    <xdr:graphicFrame>
      <xdr:nvGraphicFramePr>
        <xdr:cNvPr id="22" name="graficoCalificaciones"/>
        <xdr:cNvGraphicFramePr/>
      </xdr:nvGraphicFramePr>
      <xdr:xfrm>
        <a:off x="17916525" y="1400175"/>
        <a:ext cx="4324350" cy="18478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52</xdr:col>
      <xdr:colOff>104775</xdr:colOff>
      <xdr:row>8</xdr:row>
      <xdr:rowOff>142875</xdr:rowOff>
    </xdr:from>
    <xdr:to>
      <xdr:col>59</xdr:col>
      <xdr:colOff>85725</xdr:colOff>
      <xdr:row>18</xdr:row>
      <xdr:rowOff>0</xdr:rowOff>
    </xdr:to>
    <xdr:graphicFrame>
      <xdr:nvGraphicFramePr>
        <xdr:cNvPr id="23" name="graficoDiligsInvestigacion"/>
        <xdr:cNvGraphicFramePr/>
      </xdr:nvGraphicFramePr>
      <xdr:xfrm>
        <a:off x="40738425" y="1752600"/>
        <a:ext cx="5181600" cy="14763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61</xdr:col>
      <xdr:colOff>180975</xdr:colOff>
      <xdr:row>7</xdr:row>
      <xdr:rowOff>19050</xdr:rowOff>
    </xdr:from>
    <xdr:to>
      <xdr:col>65</xdr:col>
      <xdr:colOff>752475</xdr:colOff>
      <xdr:row>16</xdr:row>
      <xdr:rowOff>38100</xdr:rowOff>
    </xdr:to>
    <xdr:graphicFrame>
      <xdr:nvGraphicFramePr>
        <xdr:cNvPr id="24" name="graficoDiligsInvestigacion_2"/>
        <xdr:cNvGraphicFramePr/>
      </xdr:nvGraphicFramePr>
      <xdr:xfrm>
        <a:off x="46558200" y="1466850"/>
        <a:ext cx="4076700" cy="14763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67</xdr:col>
      <xdr:colOff>171450</xdr:colOff>
      <xdr:row>7</xdr:row>
      <xdr:rowOff>85725</xdr:rowOff>
    </xdr:from>
    <xdr:to>
      <xdr:col>78</xdr:col>
      <xdr:colOff>457200</xdr:colOff>
      <xdr:row>20</xdr:row>
      <xdr:rowOff>47625</xdr:rowOff>
    </xdr:to>
    <xdr:graphicFrame>
      <xdr:nvGraphicFramePr>
        <xdr:cNvPr id="25" name="graficoCivil"/>
        <xdr:cNvGraphicFramePr/>
      </xdr:nvGraphicFramePr>
      <xdr:xfrm>
        <a:off x="52092225" y="1533525"/>
        <a:ext cx="6115050" cy="20669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67</xdr:col>
      <xdr:colOff>123825</xdr:colOff>
      <xdr:row>22</xdr:row>
      <xdr:rowOff>85725</xdr:rowOff>
    </xdr:from>
    <xdr:to>
      <xdr:col>76</xdr:col>
      <xdr:colOff>619125</xdr:colOff>
      <xdr:row>36</xdr:row>
      <xdr:rowOff>152400</xdr:rowOff>
    </xdr:to>
    <xdr:graphicFrame>
      <xdr:nvGraphicFramePr>
        <xdr:cNvPr id="26" name="graficoCivilMatrimonio"/>
        <xdr:cNvGraphicFramePr/>
      </xdr:nvGraphicFramePr>
      <xdr:xfrm>
        <a:off x="52044600" y="3962400"/>
        <a:ext cx="5238750" cy="23241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38100</xdr:rowOff>
    </xdr:from>
    <xdr:to>
      <xdr:col>4</xdr:col>
      <xdr:colOff>2914650</xdr:colOff>
      <xdr:row>19</xdr:row>
      <xdr:rowOff>123825</xdr:rowOff>
    </xdr:to>
    <xdr:graphicFrame>
      <xdr:nvGraphicFramePr>
        <xdr:cNvPr id="1" name="graficoDelitosDilPrevias"/>
        <xdr:cNvGraphicFramePr/>
      </xdr:nvGraphicFramePr>
      <xdr:xfrm>
        <a:off x="247650" y="571500"/>
        <a:ext cx="49339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3</xdr:row>
      <xdr:rowOff>38100</xdr:rowOff>
    </xdr:from>
    <xdr:to>
      <xdr:col>9</xdr:col>
      <xdr:colOff>2847975</xdr:colOff>
      <xdr:row>19</xdr:row>
      <xdr:rowOff>114300</xdr:rowOff>
    </xdr:to>
    <xdr:graphicFrame>
      <xdr:nvGraphicFramePr>
        <xdr:cNvPr id="2" name="graficoDelitosIncDilUrgentes"/>
        <xdr:cNvGraphicFramePr/>
      </xdr:nvGraphicFramePr>
      <xdr:xfrm>
        <a:off x="5800725" y="571500"/>
        <a:ext cx="4943475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57150</xdr:colOff>
      <xdr:row>3</xdr:row>
      <xdr:rowOff>38100</xdr:rowOff>
    </xdr:from>
    <xdr:to>
      <xdr:col>14</xdr:col>
      <xdr:colOff>2952750</xdr:colOff>
      <xdr:row>19</xdr:row>
      <xdr:rowOff>114300</xdr:rowOff>
    </xdr:to>
    <xdr:graphicFrame>
      <xdr:nvGraphicFramePr>
        <xdr:cNvPr id="3" name="graficoDelitosCalDilUrgentes"/>
        <xdr:cNvGraphicFramePr/>
      </xdr:nvGraphicFramePr>
      <xdr:xfrm>
        <a:off x="11534775" y="571500"/>
        <a:ext cx="4943475" cy="3286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47625</xdr:colOff>
      <xdr:row>3</xdr:row>
      <xdr:rowOff>38100</xdr:rowOff>
    </xdr:from>
    <xdr:to>
      <xdr:col>19</xdr:col>
      <xdr:colOff>2943225</xdr:colOff>
      <xdr:row>19</xdr:row>
      <xdr:rowOff>114300</xdr:rowOff>
    </xdr:to>
    <xdr:graphicFrame>
      <xdr:nvGraphicFramePr>
        <xdr:cNvPr id="4" name="graficoDelitosIncProcAbr"/>
        <xdr:cNvGraphicFramePr/>
      </xdr:nvGraphicFramePr>
      <xdr:xfrm>
        <a:off x="17154525" y="571500"/>
        <a:ext cx="4943475" cy="3286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9525</xdr:colOff>
      <xdr:row>3</xdr:row>
      <xdr:rowOff>47625</xdr:rowOff>
    </xdr:from>
    <xdr:to>
      <xdr:col>24</xdr:col>
      <xdr:colOff>2895600</xdr:colOff>
      <xdr:row>19</xdr:row>
      <xdr:rowOff>123825</xdr:rowOff>
    </xdr:to>
    <xdr:graphicFrame>
      <xdr:nvGraphicFramePr>
        <xdr:cNvPr id="5" name="graficoDelitosCalProcAbr"/>
        <xdr:cNvGraphicFramePr/>
      </xdr:nvGraphicFramePr>
      <xdr:xfrm>
        <a:off x="22745700" y="581025"/>
        <a:ext cx="4933950" cy="3286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28575</xdr:colOff>
      <xdr:row>3</xdr:row>
      <xdr:rowOff>38100</xdr:rowOff>
    </xdr:from>
    <xdr:to>
      <xdr:col>29</xdr:col>
      <xdr:colOff>2914650</xdr:colOff>
      <xdr:row>19</xdr:row>
      <xdr:rowOff>114300</xdr:rowOff>
    </xdr:to>
    <xdr:graphicFrame>
      <xdr:nvGraphicFramePr>
        <xdr:cNvPr id="6" name="graficoDelitosIncSumario"/>
        <xdr:cNvGraphicFramePr/>
      </xdr:nvGraphicFramePr>
      <xdr:xfrm>
        <a:off x="28394025" y="571500"/>
        <a:ext cx="4933950" cy="3286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30</xdr:col>
      <xdr:colOff>114300</xdr:colOff>
      <xdr:row>3</xdr:row>
      <xdr:rowOff>38100</xdr:rowOff>
    </xdr:from>
    <xdr:to>
      <xdr:col>34</xdr:col>
      <xdr:colOff>2819400</xdr:colOff>
      <xdr:row>19</xdr:row>
      <xdr:rowOff>114300</xdr:rowOff>
    </xdr:to>
    <xdr:graphicFrame>
      <xdr:nvGraphicFramePr>
        <xdr:cNvPr id="7" name="graficoDelitosCalSumario"/>
        <xdr:cNvGraphicFramePr/>
      </xdr:nvGraphicFramePr>
      <xdr:xfrm>
        <a:off x="33928050" y="571500"/>
        <a:ext cx="4933950" cy="3286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35</xdr:col>
      <xdr:colOff>171450</xdr:colOff>
      <xdr:row>3</xdr:row>
      <xdr:rowOff>38100</xdr:rowOff>
    </xdr:from>
    <xdr:to>
      <xdr:col>39</xdr:col>
      <xdr:colOff>2886075</xdr:colOff>
      <xdr:row>19</xdr:row>
      <xdr:rowOff>114300</xdr:rowOff>
    </xdr:to>
    <xdr:graphicFrame>
      <xdr:nvGraphicFramePr>
        <xdr:cNvPr id="8" name="graficoDelitosIncJurado"/>
        <xdr:cNvGraphicFramePr/>
      </xdr:nvGraphicFramePr>
      <xdr:xfrm>
        <a:off x="39614475" y="571500"/>
        <a:ext cx="4943475" cy="3286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41</xdr:col>
      <xdr:colOff>28575</xdr:colOff>
      <xdr:row>3</xdr:row>
      <xdr:rowOff>38100</xdr:rowOff>
    </xdr:from>
    <xdr:to>
      <xdr:col>44</xdr:col>
      <xdr:colOff>2914650</xdr:colOff>
      <xdr:row>19</xdr:row>
      <xdr:rowOff>114300</xdr:rowOff>
    </xdr:to>
    <xdr:graphicFrame>
      <xdr:nvGraphicFramePr>
        <xdr:cNvPr id="9" name="graficoDelitosCalJurado"/>
        <xdr:cNvGraphicFramePr/>
      </xdr:nvGraphicFramePr>
      <xdr:xfrm>
        <a:off x="45281850" y="571500"/>
        <a:ext cx="4933950" cy="3286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46</xdr:col>
      <xdr:colOff>0</xdr:colOff>
      <xdr:row>3</xdr:row>
      <xdr:rowOff>38100</xdr:rowOff>
    </xdr:from>
    <xdr:to>
      <xdr:col>49</xdr:col>
      <xdr:colOff>2886075</xdr:colOff>
      <xdr:row>19</xdr:row>
      <xdr:rowOff>114300</xdr:rowOff>
    </xdr:to>
    <xdr:graphicFrame>
      <xdr:nvGraphicFramePr>
        <xdr:cNvPr id="10" name="graficoDelitosDilInvestigacion"/>
        <xdr:cNvGraphicFramePr/>
      </xdr:nvGraphicFramePr>
      <xdr:xfrm>
        <a:off x="50882550" y="571500"/>
        <a:ext cx="4933950" cy="3286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51</xdr:col>
      <xdr:colOff>57150</xdr:colOff>
      <xdr:row>3</xdr:row>
      <xdr:rowOff>28575</xdr:rowOff>
    </xdr:from>
    <xdr:to>
      <xdr:col>54</xdr:col>
      <xdr:colOff>2952750</xdr:colOff>
      <xdr:row>19</xdr:row>
      <xdr:rowOff>104775</xdr:rowOff>
    </xdr:to>
    <xdr:graphicFrame>
      <xdr:nvGraphicFramePr>
        <xdr:cNvPr id="11" name="graficoDelitosPrision"/>
        <xdr:cNvGraphicFramePr/>
      </xdr:nvGraphicFramePr>
      <xdr:xfrm>
        <a:off x="56568975" y="561975"/>
        <a:ext cx="4943475" cy="32861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56</xdr:col>
      <xdr:colOff>47625</xdr:colOff>
      <xdr:row>3</xdr:row>
      <xdr:rowOff>38100</xdr:rowOff>
    </xdr:from>
    <xdr:to>
      <xdr:col>59</xdr:col>
      <xdr:colOff>2924175</xdr:colOff>
      <xdr:row>19</xdr:row>
      <xdr:rowOff>114300</xdr:rowOff>
    </xdr:to>
    <xdr:graphicFrame>
      <xdr:nvGraphicFramePr>
        <xdr:cNvPr id="12" name="graficoDelitosSentencias"/>
        <xdr:cNvGraphicFramePr/>
      </xdr:nvGraphicFramePr>
      <xdr:xfrm>
        <a:off x="62188725" y="571500"/>
        <a:ext cx="4924425" cy="32861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8</xdr:row>
      <xdr:rowOff>47625</xdr:rowOff>
    </xdr:from>
    <xdr:to>
      <xdr:col>13</xdr:col>
      <xdr:colOff>733425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8743950" y="1609725"/>
        <a:ext cx="34861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9</xdr:row>
      <xdr:rowOff>85725</xdr:rowOff>
    </xdr:from>
    <xdr:to>
      <xdr:col>26</xdr:col>
      <xdr:colOff>0</xdr:colOff>
      <xdr:row>24</xdr:row>
      <xdr:rowOff>123825</xdr:rowOff>
    </xdr:to>
    <xdr:graphicFrame>
      <xdr:nvGraphicFramePr>
        <xdr:cNvPr id="2" name="Chart 2"/>
        <xdr:cNvGraphicFramePr/>
      </xdr:nvGraphicFramePr>
      <xdr:xfrm>
        <a:off x="16125825" y="1828800"/>
        <a:ext cx="78486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10</xdr:row>
      <xdr:rowOff>19050</xdr:rowOff>
    </xdr:from>
    <xdr:to>
      <xdr:col>8</xdr:col>
      <xdr:colOff>0</xdr:colOff>
      <xdr:row>27</xdr:row>
      <xdr:rowOff>123825</xdr:rowOff>
    </xdr:to>
    <xdr:graphicFrame>
      <xdr:nvGraphicFramePr>
        <xdr:cNvPr id="3" name="Chart 3"/>
        <xdr:cNvGraphicFramePr/>
      </xdr:nvGraphicFramePr>
      <xdr:xfrm>
        <a:off x="4229100" y="2133600"/>
        <a:ext cx="373380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10</xdr:row>
      <xdr:rowOff>19050</xdr:rowOff>
    </xdr:from>
    <xdr:to>
      <xdr:col>5</xdr:col>
      <xdr:colOff>19050</xdr:colOff>
      <xdr:row>27</xdr:row>
      <xdr:rowOff>152400</xdr:rowOff>
    </xdr:to>
    <xdr:graphicFrame>
      <xdr:nvGraphicFramePr>
        <xdr:cNvPr id="4" name="Chart 6"/>
        <xdr:cNvGraphicFramePr/>
      </xdr:nvGraphicFramePr>
      <xdr:xfrm>
        <a:off x="485775" y="2133600"/>
        <a:ext cx="3752850" cy="2905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0</xdr:colOff>
      <xdr:row>24</xdr:row>
      <xdr:rowOff>152400</xdr:rowOff>
    </xdr:from>
    <xdr:to>
      <xdr:col>22</xdr:col>
      <xdr:colOff>28575</xdr:colOff>
      <xdr:row>40</xdr:row>
      <xdr:rowOff>142875</xdr:rowOff>
    </xdr:to>
    <xdr:graphicFrame>
      <xdr:nvGraphicFramePr>
        <xdr:cNvPr id="5" name="Chart 7"/>
        <xdr:cNvGraphicFramePr/>
      </xdr:nvGraphicFramePr>
      <xdr:xfrm>
        <a:off x="16125825" y="4552950"/>
        <a:ext cx="3952875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21</xdr:col>
      <xdr:colOff>962025</xdr:colOff>
      <xdr:row>24</xdr:row>
      <xdr:rowOff>38100</xdr:rowOff>
    </xdr:from>
    <xdr:to>
      <xdr:col>25</xdr:col>
      <xdr:colOff>971550</xdr:colOff>
      <xdr:row>41</xdr:row>
      <xdr:rowOff>0</xdr:rowOff>
    </xdr:to>
    <xdr:graphicFrame>
      <xdr:nvGraphicFramePr>
        <xdr:cNvPr id="6" name="Chart 9"/>
        <xdr:cNvGraphicFramePr/>
      </xdr:nvGraphicFramePr>
      <xdr:xfrm>
        <a:off x="20031075" y="4438650"/>
        <a:ext cx="393382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29</xdr:col>
      <xdr:colOff>19050</xdr:colOff>
      <xdr:row>12</xdr:row>
      <xdr:rowOff>95250</xdr:rowOff>
    </xdr:from>
    <xdr:to>
      <xdr:col>37</xdr:col>
      <xdr:colOff>28575</xdr:colOff>
      <xdr:row>31</xdr:row>
      <xdr:rowOff>57150</xdr:rowOff>
    </xdr:to>
    <xdr:graphicFrame>
      <xdr:nvGraphicFramePr>
        <xdr:cNvPr id="7" name="Chart 4"/>
        <xdr:cNvGraphicFramePr/>
      </xdr:nvGraphicFramePr>
      <xdr:xfrm>
        <a:off x="24784050" y="2552700"/>
        <a:ext cx="7324725" cy="30384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40</xdr:col>
      <xdr:colOff>523875</xdr:colOff>
      <xdr:row>9</xdr:row>
      <xdr:rowOff>295275</xdr:rowOff>
    </xdr:from>
    <xdr:to>
      <xdr:col>42</xdr:col>
      <xdr:colOff>1323975</xdr:colOff>
      <xdr:row>27</xdr:row>
      <xdr:rowOff>152400</xdr:rowOff>
    </xdr:to>
    <xdr:graphicFrame>
      <xdr:nvGraphicFramePr>
        <xdr:cNvPr id="8" name="Chart 10"/>
        <xdr:cNvGraphicFramePr/>
      </xdr:nvGraphicFramePr>
      <xdr:xfrm>
        <a:off x="33394650" y="2038350"/>
        <a:ext cx="4895850" cy="3000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46</xdr:col>
      <xdr:colOff>85725</xdr:colOff>
      <xdr:row>13</xdr:row>
      <xdr:rowOff>133350</xdr:rowOff>
    </xdr:from>
    <xdr:to>
      <xdr:col>52</xdr:col>
      <xdr:colOff>95250</xdr:colOff>
      <xdr:row>35</xdr:row>
      <xdr:rowOff>114300</xdr:rowOff>
    </xdr:to>
    <xdr:graphicFrame>
      <xdr:nvGraphicFramePr>
        <xdr:cNvPr id="9" name="Chart 5"/>
        <xdr:cNvGraphicFramePr/>
      </xdr:nvGraphicFramePr>
      <xdr:xfrm>
        <a:off x="39890700" y="2752725"/>
        <a:ext cx="5495925" cy="3543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409575</xdr:colOff>
      <xdr:row>5</xdr:row>
      <xdr:rowOff>295275</xdr:rowOff>
    </xdr:from>
    <xdr:to>
      <xdr:col>27</xdr:col>
      <xdr:colOff>2686050</xdr:colOff>
      <xdr:row>21</xdr:row>
      <xdr:rowOff>57150</xdr:rowOff>
    </xdr:to>
    <xdr:graphicFrame>
      <xdr:nvGraphicFramePr>
        <xdr:cNvPr id="1" name="Chart 4"/>
        <xdr:cNvGraphicFramePr/>
      </xdr:nvGraphicFramePr>
      <xdr:xfrm>
        <a:off x="24765000" y="1152525"/>
        <a:ext cx="38004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628650</xdr:colOff>
      <xdr:row>23</xdr:row>
      <xdr:rowOff>114300</xdr:rowOff>
    </xdr:from>
    <xdr:to>
      <xdr:col>29</xdr:col>
      <xdr:colOff>95250</xdr:colOff>
      <xdr:row>37</xdr:row>
      <xdr:rowOff>152400</xdr:rowOff>
    </xdr:to>
    <xdr:graphicFrame>
      <xdr:nvGraphicFramePr>
        <xdr:cNvPr id="2" name="Chart 5"/>
        <xdr:cNvGraphicFramePr/>
      </xdr:nvGraphicFramePr>
      <xdr:xfrm>
        <a:off x="25746075" y="4057650"/>
        <a:ext cx="3810000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171450</xdr:colOff>
      <xdr:row>3</xdr:row>
      <xdr:rowOff>38100</xdr:rowOff>
    </xdr:from>
    <xdr:to>
      <xdr:col>12</xdr:col>
      <xdr:colOff>2619375</xdr:colOff>
      <xdr:row>21</xdr:row>
      <xdr:rowOff>28575</xdr:rowOff>
    </xdr:to>
    <xdr:graphicFrame>
      <xdr:nvGraphicFramePr>
        <xdr:cNvPr id="3" name="graficoVDomesticaIncoados"/>
        <xdr:cNvGraphicFramePr/>
      </xdr:nvGraphicFramePr>
      <xdr:xfrm>
        <a:off x="6677025" y="571500"/>
        <a:ext cx="493395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3114675</xdr:colOff>
      <xdr:row>3</xdr:row>
      <xdr:rowOff>38100</xdr:rowOff>
    </xdr:from>
    <xdr:to>
      <xdr:col>17</xdr:col>
      <xdr:colOff>2428875</xdr:colOff>
      <xdr:row>21</xdr:row>
      <xdr:rowOff>28575</xdr:rowOff>
    </xdr:to>
    <xdr:graphicFrame>
      <xdr:nvGraphicFramePr>
        <xdr:cNvPr id="4" name="graficoVDomesticaCalificados"/>
        <xdr:cNvGraphicFramePr/>
      </xdr:nvGraphicFramePr>
      <xdr:xfrm>
        <a:off x="12106275" y="571500"/>
        <a:ext cx="4943475" cy="3076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47625</xdr:colOff>
      <xdr:row>3</xdr:row>
      <xdr:rowOff>28575</xdr:rowOff>
    </xdr:from>
    <xdr:to>
      <xdr:col>22</xdr:col>
      <xdr:colOff>2933700</xdr:colOff>
      <xdr:row>21</xdr:row>
      <xdr:rowOff>0</xdr:rowOff>
    </xdr:to>
    <xdr:graphicFrame>
      <xdr:nvGraphicFramePr>
        <xdr:cNvPr id="5" name="graficoVDomesticaParentesco"/>
        <xdr:cNvGraphicFramePr/>
      </xdr:nvGraphicFramePr>
      <xdr:xfrm>
        <a:off x="18249900" y="561975"/>
        <a:ext cx="4933950" cy="3057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400050</xdr:colOff>
      <xdr:row>5</xdr:row>
      <xdr:rowOff>171450</xdr:rowOff>
    </xdr:from>
    <xdr:to>
      <xdr:col>27</xdr:col>
      <xdr:colOff>2686050</xdr:colOff>
      <xdr:row>20</xdr:row>
      <xdr:rowOff>114300</xdr:rowOff>
    </xdr:to>
    <xdr:graphicFrame>
      <xdr:nvGraphicFramePr>
        <xdr:cNvPr id="1" name="Chart 6"/>
        <xdr:cNvGraphicFramePr/>
      </xdr:nvGraphicFramePr>
      <xdr:xfrm>
        <a:off x="24755475" y="1028700"/>
        <a:ext cx="38100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0</xdr:colOff>
      <xdr:row>24</xdr:row>
      <xdr:rowOff>0</xdr:rowOff>
    </xdr:from>
    <xdr:to>
      <xdr:col>29</xdr:col>
      <xdr:colOff>228600</xdr:colOff>
      <xdr:row>38</xdr:row>
      <xdr:rowOff>47625</xdr:rowOff>
    </xdr:to>
    <xdr:graphicFrame>
      <xdr:nvGraphicFramePr>
        <xdr:cNvPr id="2" name="Chart 7"/>
        <xdr:cNvGraphicFramePr/>
      </xdr:nvGraphicFramePr>
      <xdr:xfrm>
        <a:off x="25879425" y="4276725"/>
        <a:ext cx="38100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171450</xdr:colOff>
      <xdr:row>3</xdr:row>
      <xdr:rowOff>38100</xdr:rowOff>
    </xdr:from>
    <xdr:to>
      <xdr:col>12</xdr:col>
      <xdr:colOff>2619375</xdr:colOff>
      <xdr:row>20</xdr:row>
      <xdr:rowOff>28575</xdr:rowOff>
    </xdr:to>
    <xdr:graphicFrame>
      <xdr:nvGraphicFramePr>
        <xdr:cNvPr id="3" name="graficoVGeneroIncoados"/>
        <xdr:cNvGraphicFramePr/>
      </xdr:nvGraphicFramePr>
      <xdr:xfrm>
        <a:off x="6677025" y="571500"/>
        <a:ext cx="493395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3114675</xdr:colOff>
      <xdr:row>3</xdr:row>
      <xdr:rowOff>38100</xdr:rowOff>
    </xdr:from>
    <xdr:to>
      <xdr:col>17</xdr:col>
      <xdr:colOff>2428875</xdr:colOff>
      <xdr:row>20</xdr:row>
      <xdr:rowOff>28575</xdr:rowOff>
    </xdr:to>
    <xdr:graphicFrame>
      <xdr:nvGraphicFramePr>
        <xdr:cNvPr id="4" name="graficoVGeneroCalificados"/>
        <xdr:cNvGraphicFramePr/>
      </xdr:nvGraphicFramePr>
      <xdr:xfrm>
        <a:off x="12106275" y="571500"/>
        <a:ext cx="4943475" cy="3086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17</xdr:col>
      <xdr:colOff>2914650</xdr:colOff>
      <xdr:row>3</xdr:row>
      <xdr:rowOff>38100</xdr:rowOff>
    </xdr:from>
    <xdr:to>
      <xdr:col>22</xdr:col>
      <xdr:colOff>2219325</xdr:colOff>
      <xdr:row>20</xdr:row>
      <xdr:rowOff>28575</xdr:rowOff>
    </xdr:to>
    <xdr:graphicFrame>
      <xdr:nvGraphicFramePr>
        <xdr:cNvPr id="5" name="graficoVGeneroParentesco"/>
        <xdr:cNvGraphicFramePr/>
      </xdr:nvGraphicFramePr>
      <xdr:xfrm>
        <a:off x="17535525" y="571500"/>
        <a:ext cx="4933950" cy="3086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66675</xdr:rowOff>
    </xdr:from>
    <xdr:to>
      <xdr:col>4</xdr:col>
      <xdr:colOff>3190875</xdr:colOff>
      <xdr:row>22</xdr:row>
      <xdr:rowOff>57150</xdr:rowOff>
    </xdr:to>
    <xdr:graphicFrame>
      <xdr:nvGraphicFramePr>
        <xdr:cNvPr id="1" name="graficoSinLabInfracciones"/>
        <xdr:cNvGraphicFramePr/>
      </xdr:nvGraphicFramePr>
      <xdr:xfrm>
        <a:off x="247650" y="552450"/>
        <a:ext cx="49434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3</xdr:row>
      <xdr:rowOff>66675</xdr:rowOff>
    </xdr:from>
    <xdr:to>
      <xdr:col>9</xdr:col>
      <xdr:colOff>3009900</xdr:colOff>
      <xdr:row>22</xdr:row>
      <xdr:rowOff>57150</xdr:rowOff>
    </xdr:to>
    <xdr:graphicFrame>
      <xdr:nvGraphicFramePr>
        <xdr:cNvPr id="2" name="graficoSinLabDelitos"/>
        <xdr:cNvGraphicFramePr/>
      </xdr:nvGraphicFramePr>
      <xdr:xfrm>
        <a:off x="5800725" y="552450"/>
        <a:ext cx="49434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66675</xdr:rowOff>
    </xdr:from>
    <xdr:to>
      <xdr:col>4</xdr:col>
      <xdr:colOff>3190875</xdr:colOff>
      <xdr:row>22</xdr:row>
      <xdr:rowOff>57150</xdr:rowOff>
    </xdr:to>
    <xdr:graphicFrame>
      <xdr:nvGraphicFramePr>
        <xdr:cNvPr id="1" name="graficoSVialDilPrev"/>
        <xdr:cNvGraphicFramePr/>
      </xdr:nvGraphicFramePr>
      <xdr:xfrm>
        <a:off x="247650" y="552450"/>
        <a:ext cx="49434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3</xdr:row>
      <xdr:rowOff>66675</xdr:rowOff>
    </xdr:from>
    <xdr:to>
      <xdr:col>9</xdr:col>
      <xdr:colOff>3009900</xdr:colOff>
      <xdr:row>22</xdr:row>
      <xdr:rowOff>57150</xdr:rowOff>
    </xdr:to>
    <xdr:graphicFrame>
      <xdr:nvGraphicFramePr>
        <xdr:cNvPr id="2" name="graficoSVialDilUrgInc"/>
        <xdr:cNvGraphicFramePr/>
      </xdr:nvGraphicFramePr>
      <xdr:xfrm>
        <a:off x="5800725" y="552450"/>
        <a:ext cx="49434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3</xdr:row>
      <xdr:rowOff>66675</xdr:rowOff>
    </xdr:from>
    <xdr:to>
      <xdr:col>14</xdr:col>
      <xdr:colOff>2733675</xdr:colOff>
      <xdr:row>22</xdr:row>
      <xdr:rowOff>57150</xdr:rowOff>
    </xdr:to>
    <xdr:graphicFrame>
      <xdr:nvGraphicFramePr>
        <xdr:cNvPr id="3" name="graficoSVialDilUrgCal"/>
        <xdr:cNvGraphicFramePr/>
      </xdr:nvGraphicFramePr>
      <xdr:xfrm>
        <a:off x="11353800" y="552450"/>
        <a:ext cx="4943475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171450</xdr:colOff>
      <xdr:row>3</xdr:row>
      <xdr:rowOff>66675</xdr:rowOff>
    </xdr:from>
    <xdr:to>
      <xdr:col>19</xdr:col>
      <xdr:colOff>2886075</xdr:colOff>
      <xdr:row>22</xdr:row>
      <xdr:rowOff>57150</xdr:rowOff>
    </xdr:to>
    <xdr:graphicFrame>
      <xdr:nvGraphicFramePr>
        <xdr:cNvPr id="4" name="graficoSVialPAInc"/>
        <xdr:cNvGraphicFramePr/>
      </xdr:nvGraphicFramePr>
      <xdr:xfrm>
        <a:off x="17335500" y="552450"/>
        <a:ext cx="4943475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0</xdr:colOff>
      <xdr:row>3</xdr:row>
      <xdr:rowOff>66675</xdr:rowOff>
    </xdr:from>
    <xdr:to>
      <xdr:col>24</xdr:col>
      <xdr:colOff>2886075</xdr:colOff>
      <xdr:row>22</xdr:row>
      <xdr:rowOff>57150</xdr:rowOff>
    </xdr:to>
    <xdr:graphicFrame>
      <xdr:nvGraphicFramePr>
        <xdr:cNvPr id="5" name="graficoSVialPACal"/>
        <xdr:cNvGraphicFramePr/>
      </xdr:nvGraphicFramePr>
      <xdr:xfrm>
        <a:off x="23174325" y="552450"/>
        <a:ext cx="4933950" cy="3057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55</xdr:col>
      <xdr:colOff>133350</xdr:colOff>
      <xdr:row>3</xdr:row>
      <xdr:rowOff>57150</xdr:rowOff>
    </xdr:from>
    <xdr:to>
      <xdr:col>59</xdr:col>
      <xdr:colOff>2847975</xdr:colOff>
      <xdr:row>22</xdr:row>
      <xdr:rowOff>47625</xdr:rowOff>
    </xdr:to>
    <xdr:graphicFrame>
      <xdr:nvGraphicFramePr>
        <xdr:cNvPr id="6" name="graficoSVialSentencias"/>
        <xdr:cNvGraphicFramePr/>
      </xdr:nvGraphicFramePr>
      <xdr:xfrm>
        <a:off x="63931800" y="542925"/>
        <a:ext cx="4943475" cy="3057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66675</xdr:rowOff>
    </xdr:from>
    <xdr:to>
      <xdr:col>4</xdr:col>
      <xdr:colOff>3190875</xdr:colOff>
      <xdr:row>22</xdr:row>
      <xdr:rowOff>57150</xdr:rowOff>
    </xdr:to>
    <xdr:graphicFrame>
      <xdr:nvGraphicFramePr>
        <xdr:cNvPr id="1" name="graficoMAmbDilInv"/>
        <xdr:cNvGraphicFramePr/>
      </xdr:nvGraphicFramePr>
      <xdr:xfrm>
        <a:off x="247650" y="552450"/>
        <a:ext cx="49434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3</xdr:row>
      <xdr:rowOff>66675</xdr:rowOff>
    </xdr:from>
    <xdr:to>
      <xdr:col>9</xdr:col>
      <xdr:colOff>3009900</xdr:colOff>
      <xdr:row>22</xdr:row>
      <xdr:rowOff>57150</xdr:rowOff>
    </xdr:to>
    <xdr:graphicFrame>
      <xdr:nvGraphicFramePr>
        <xdr:cNvPr id="2" name="graficoMAmbProcJud"/>
        <xdr:cNvGraphicFramePr/>
      </xdr:nvGraphicFramePr>
      <xdr:xfrm>
        <a:off x="5800725" y="552450"/>
        <a:ext cx="49434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3</xdr:row>
      <xdr:rowOff>66675</xdr:rowOff>
    </xdr:from>
    <xdr:to>
      <xdr:col>14</xdr:col>
      <xdr:colOff>2733675</xdr:colOff>
      <xdr:row>22</xdr:row>
      <xdr:rowOff>57150</xdr:rowOff>
    </xdr:to>
    <xdr:graphicFrame>
      <xdr:nvGraphicFramePr>
        <xdr:cNvPr id="3" name="graficoMAmbSentencias"/>
        <xdr:cNvGraphicFramePr/>
      </xdr:nvGraphicFramePr>
      <xdr:xfrm>
        <a:off x="11353800" y="552450"/>
        <a:ext cx="4943475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B2:C57"/>
  <sheetViews>
    <sheetView showGridLines="0" showRowColHeaders="0" tabSelected="1" zoomScalePageLayoutView="0" workbookViewId="0" topLeftCell="A1">
      <selection activeCell="C26" sqref="C26"/>
    </sheetView>
  </sheetViews>
  <sheetFormatPr defaultColWidth="11.421875" defaultRowHeight="12.75"/>
  <cols>
    <col min="1" max="1" width="2.28125" style="1" customWidth="1"/>
    <col min="2" max="2" width="15.57421875" style="1" customWidth="1"/>
    <col min="3" max="3" width="40.7109375" style="1" customWidth="1"/>
    <col min="4" max="4" width="1.8515625" style="1" customWidth="1"/>
    <col min="5" max="5" width="2.7109375" style="1" customWidth="1"/>
    <col min="6" max="6" width="47.8515625" style="1" customWidth="1"/>
    <col min="7" max="16384" width="11.421875" style="1" customWidth="1"/>
  </cols>
  <sheetData>
    <row r="2" spans="2:3" s="2" customFormat="1" ht="17.25">
      <c r="B2" s="3" t="s">
        <v>783</v>
      </c>
      <c r="C2" s="3"/>
    </row>
    <row r="3" s="2" customFormat="1" ht="14.25" customHeight="1"/>
    <row r="4" spans="2:3" s="2" customFormat="1" ht="17.25">
      <c r="B4" s="4" t="s">
        <v>6</v>
      </c>
      <c r="C4" s="5" t="s">
        <v>1161</v>
      </c>
    </row>
    <row r="5" spans="2:3" s="2" customFormat="1" ht="17.25">
      <c r="B5" s="6" t="s">
        <v>784</v>
      </c>
      <c r="C5" s="7">
        <v>2015</v>
      </c>
    </row>
    <row r="6" spans="2:3" s="2" customFormat="1" ht="12.75" customHeight="1">
      <c r="B6" s="394"/>
      <c r="C6" s="395"/>
    </row>
    <row r="7" ht="9" customHeight="1"/>
    <row r="9" spans="2:3" ht="12.75">
      <c r="B9" s="8"/>
      <c r="C9" s="8"/>
    </row>
    <row r="11" ht="4.5" customHeight="1"/>
    <row r="14" ht="4.5" customHeight="1"/>
    <row r="20" s="9" customFormat="1" ht="6" customHeight="1"/>
    <row r="22" ht="12.75" customHeight="1"/>
    <row r="30" ht="12" customHeight="1"/>
    <row r="54" spans="2:3" ht="12.75">
      <c r="B54" s="533"/>
      <c r="C54" s="533"/>
    </row>
    <row r="55" spans="2:3" ht="12.75">
      <c r="B55" s="533"/>
      <c r="C55" s="533"/>
    </row>
    <row r="56" spans="2:3" ht="12.75">
      <c r="B56" s="533"/>
      <c r="C56" s="533"/>
    </row>
    <row r="57" spans="2:3" ht="12.75">
      <c r="B57" s="533"/>
      <c r="C57" s="533"/>
    </row>
  </sheetData>
  <sheetProtection/>
  <mergeCells count="4">
    <mergeCell ref="B56:C56"/>
    <mergeCell ref="B57:C57"/>
    <mergeCell ref="B54:C54"/>
    <mergeCell ref="B55:C5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8"/>
  <dimension ref="A1:H102"/>
  <sheetViews>
    <sheetView showGridLines="0" showRowColHeaders="0" zoomScalePageLayoutView="0" workbookViewId="0" topLeftCell="A1">
      <selection activeCell="E6" sqref="E6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4" width="15.28125" style="1" customWidth="1"/>
    <col min="5" max="6" width="14.28125" style="1" customWidth="1"/>
    <col min="7" max="7" width="3.421875" style="1" customWidth="1"/>
    <col min="8" max="16384" width="11.421875" style="1" customWidth="1"/>
  </cols>
  <sheetData>
    <row r="1" ht="12.75">
      <c r="B1" s="1" t="s">
        <v>819</v>
      </c>
    </row>
    <row r="4" spans="2:3" ht="13.5" thickBot="1">
      <c r="B4" s="159"/>
      <c r="C4" s="159"/>
    </row>
    <row r="5" spans="2:8" ht="12.75" customHeight="1" thickBot="1" thickTop="1">
      <c r="B5" s="622" t="s">
        <v>492</v>
      </c>
      <c r="C5" s="622"/>
      <c r="E5" s="162"/>
      <c r="H5" s="203"/>
    </row>
    <row r="6" spans="2:8" ht="14.25" customHeight="1" thickBot="1" thickTop="1">
      <c r="B6" s="634" t="s">
        <v>493</v>
      </c>
      <c r="C6" s="634"/>
      <c r="D6" s="204"/>
      <c r="E6" s="250"/>
      <c r="H6" s="205"/>
    </row>
    <row r="7" spans="2:8" ht="13.5" thickTop="1">
      <c r="B7" s="163" t="s">
        <v>792</v>
      </c>
      <c r="C7" s="251">
        <v>794</v>
      </c>
      <c r="H7" s="205"/>
    </row>
    <row r="8" spans="2:8" ht="12.75">
      <c r="B8" s="169" t="s">
        <v>495</v>
      </c>
      <c r="C8" s="427">
        <v>425</v>
      </c>
      <c r="H8" s="205"/>
    </row>
    <row r="9" spans="2:8" ht="12.75">
      <c r="B9" s="169" t="s">
        <v>647</v>
      </c>
      <c r="C9" s="427">
        <v>783</v>
      </c>
      <c r="H9" s="205"/>
    </row>
    <row r="10" spans="2:8" ht="12.75">
      <c r="B10" s="169" t="s">
        <v>648</v>
      </c>
      <c r="C10" s="427">
        <v>89</v>
      </c>
      <c r="H10" s="205"/>
    </row>
    <row r="11" spans="2:8" ht="12.75">
      <c r="B11" s="169" t="s">
        <v>497</v>
      </c>
      <c r="C11" s="427">
        <v>1</v>
      </c>
      <c r="H11" s="205"/>
    </row>
    <row r="12" spans="2:8" ht="12.75">
      <c r="B12" s="169" t="s">
        <v>757</v>
      </c>
      <c r="C12" s="427"/>
      <c r="H12" s="205"/>
    </row>
    <row r="13" spans="2:8" ht="12.75">
      <c r="B13" s="169" t="s">
        <v>758</v>
      </c>
      <c r="C13" s="427"/>
      <c r="H13" s="205"/>
    </row>
    <row r="14" spans="2:8" ht="13.5" thickBot="1">
      <c r="B14" s="95" t="s">
        <v>759</v>
      </c>
      <c r="C14" s="252"/>
      <c r="D14" s="204"/>
      <c r="H14" s="205"/>
    </row>
    <row r="15" ht="13.5" customHeight="1" thickTop="1">
      <c r="C15" s="253"/>
    </row>
    <row r="16" ht="13.5" customHeight="1" thickBot="1">
      <c r="C16" s="42"/>
    </row>
    <row r="17" spans="2:8" ht="12.75" customHeight="1" thickBot="1" thickTop="1">
      <c r="B17" s="622" t="s">
        <v>649</v>
      </c>
      <c r="C17" s="622"/>
      <c r="E17" s="162"/>
      <c r="H17" s="203"/>
    </row>
    <row r="18" spans="2:8" ht="13.5" thickTop="1">
      <c r="B18" s="163" t="s">
        <v>843</v>
      </c>
      <c r="C18" s="251">
        <v>504</v>
      </c>
      <c r="H18" s="205"/>
    </row>
    <row r="19" spans="2:8" ht="12.75">
      <c r="B19" s="169" t="s">
        <v>650</v>
      </c>
      <c r="C19" s="427">
        <v>129</v>
      </c>
      <c r="H19" s="205"/>
    </row>
    <row r="20" spans="2:8" ht="12.75">
      <c r="B20" s="169" t="s">
        <v>651</v>
      </c>
      <c r="C20" s="427">
        <v>167</v>
      </c>
      <c r="H20" s="205"/>
    </row>
    <row r="21" spans="2:8" ht="13.5" thickBot="1">
      <c r="B21" s="95" t="s">
        <v>652</v>
      </c>
      <c r="C21" s="261">
        <v>205</v>
      </c>
      <c r="D21" s="204"/>
      <c r="H21" s="205"/>
    </row>
    <row r="22" ht="13.5" customHeight="1" thickTop="1">
      <c r="C22" s="42"/>
    </row>
    <row r="24" spans="2:8" ht="12.75" customHeight="1" thickBot="1" thickTop="1">
      <c r="B24" s="635" t="s">
        <v>653</v>
      </c>
      <c r="C24" s="635"/>
      <c r="D24" s="635"/>
      <c r="E24" s="635"/>
      <c r="F24" s="635"/>
      <c r="H24" s="203"/>
    </row>
    <row r="25" spans="1:8" ht="12.75" customHeight="1" thickBot="1" thickTop="1">
      <c r="A25" s="195"/>
      <c r="B25" s="636" t="s">
        <v>427</v>
      </c>
      <c r="C25" s="636"/>
      <c r="D25" s="636"/>
      <c r="E25" s="636"/>
      <c r="F25" s="636"/>
      <c r="G25" s="204"/>
      <c r="H25" s="205"/>
    </row>
    <row r="26" spans="1:8" s="444" customFormat="1" ht="12.75" customHeight="1" thickBot="1" thickTop="1">
      <c r="A26" s="443"/>
      <c r="B26" s="637"/>
      <c r="C26" s="637"/>
      <c r="D26" s="637"/>
      <c r="E26" s="632" t="s">
        <v>822</v>
      </c>
      <c r="F26" s="632"/>
      <c r="H26" s="445"/>
    </row>
    <row r="27" spans="1:8" s="444" customFormat="1" ht="40.5" thickBot="1" thickTop="1">
      <c r="A27" s="443"/>
      <c r="B27" s="428"/>
      <c r="C27" s="429" t="s">
        <v>500</v>
      </c>
      <c r="D27" s="429" t="s">
        <v>501</v>
      </c>
      <c r="E27" s="429" t="s">
        <v>502</v>
      </c>
      <c r="F27" s="430" t="s">
        <v>664</v>
      </c>
      <c r="H27" s="445"/>
    </row>
    <row r="28" spans="1:8" ht="13.5" thickTop="1">
      <c r="A28" s="195"/>
      <c r="B28" s="212" t="s">
        <v>505</v>
      </c>
      <c r="C28" s="215"/>
      <c r="D28" s="214"/>
      <c r="E28" s="215"/>
      <c r="F28" s="167"/>
      <c r="H28" s="205"/>
    </row>
    <row r="29" spans="1:8" ht="12.75">
      <c r="A29" s="195"/>
      <c r="B29" s="216" t="s">
        <v>506</v>
      </c>
      <c r="C29" s="215"/>
      <c r="D29" s="215"/>
      <c r="E29" s="215"/>
      <c r="F29" s="167"/>
      <c r="H29" s="205"/>
    </row>
    <row r="30" spans="1:8" ht="12.75">
      <c r="A30" s="195"/>
      <c r="B30" s="216" t="s">
        <v>507</v>
      </c>
      <c r="C30" s="215"/>
      <c r="D30" s="215"/>
      <c r="E30" s="215"/>
      <c r="F30" s="167"/>
      <c r="H30" s="205"/>
    </row>
    <row r="31" spans="1:8" ht="12.75">
      <c r="A31" s="195"/>
      <c r="B31" s="216" t="s">
        <v>508</v>
      </c>
      <c r="C31" s="215">
        <v>1</v>
      </c>
      <c r="D31" s="215"/>
      <c r="E31" s="215"/>
      <c r="F31" s="167"/>
      <c r="H31" s="205"/>
    </row>
    <row r="32" spans="1:8" ht="12.75">
      <c r="A32" s="195"/>
      <c r="B32" s="216" t="s">
        <v>415</v>
      </c>
      <c r="C32" s="215">
        <v>120</v>
      </c>
      <c r="D32" s="215">
        <v>40</v>
      </c>
      <c r="E32" s="215">
        <v>8</v>
      </c>
      <c r="F32" s="167">
        <v>15</v>
      </c>
      <c r="H32" s="205"/>
    </row>
    <row r="33" spans="1:8" ht="12.75">
      <c r="A33" s="195"/>
      <c r="B33" s="216" t="s">
        <v>548</v>
      </c>
      <c r="C33" s="215">
        <v>690</v>
      </c>
      <c r="D33" s="215">
        <v>260</v>
      </c>
      <c r="E33" s="215">
        <v>41</v>
      </c>
      <c r="F33" s="167">
        <v>52</v>
      </c>
      <c r="H33" s="205"/>
    </row>
    <row r="34" spans="1:8" ht="12.75" customHeight="1">
      <c r="A34" s="195"/>
      <c r="B34" s="216" t="s">
        <v>509</v>
      </c>
      <c r="C34" s="215">
        <v>245</v>
      </c>
      <c r="D34" s="215">
        <v>101</v>
      </c>
      <c r="E34" s="215">
        <v>8</v>
      </c>
      <c r="F34" s="167">
        <v>17</v>
      </c>
      <c r="H34" s="205"/>
    </row>
    <row r="35" spans="1:8" ht="12.75">
      <c r="A35" s="195"/>
      <c r="B35" s="216" t="s">
        <v>1129</v>
      </c>
      <c r="C35" s="215"/>
      <c r="D35" s="215"/>
      <c r="E35" s="215"/>
      <c r="F35" s="167"/>
      <c r="H35" s="205"/>
    </row>
    <row r="36" spans="1:8" ht="12.75">
      <c r="A36" s="195"/>
      <c r="B36" s="216" t="s">
        <v>549</v>
      </c>
      <c r="C36" s="215">
        <v>3</v>
      </c>
      <c r="D36" s="215"/>
      <c r="E36" s="215"/>
      <c r="F36" s="167"/>
      <c r="H36" s="205"/>
    </row>
    <row r="37" spans="1:8" ht="12.75">
      <c r="A37" s="195"/>
      <c r="B37" s="216" t="s">
        <v>550</v>
      </c>
      <c r="C37" s="215">
        <v>278</v>
      </c>
      <c r="D37" s="215">
        <v>104</v>
      </c>
      <c r="E37" s="215">
        <v>18</v>
      </c>
      <c r="F37" s="167">
        <v>30</v>
      </c>
      <c r="H37" s="205"/>
    </row>
    <row r="38" spans="1:8" ht="12.75">
      <c r="A38" s="195"/>
      <c r="B38" s="216" t="s">
        <v>551</v>
      </c>
      <c r="C38" s="215">
        <v>62</v>
      </c>
      <c r="D38" s="215">
        <v>55</v>
      </c>
      <c r="E38" s="215">
        <v>12</v>
      </c>
      <c r="F38" s="167">
        <v>22</v>
      </c>
      <c r="H38" s="205"/>
    </row>
    <row r="39" spans="1:8" ht="12.75">
      <c r="A39" s="195"/>
      <c r="B39" s="216" t="s">
        <v>511</v>
      </c>
      <c r="C39" s="215">
        <v>20</v>
      </c>
      <c r="D39" s="215">
        <v>6</v>
      </c>
      <c r="E39" s="215">
        <v>2</v>
      </c>
      <c r="F39" s="167">
        <v>1</v>
      </c>
      <c r="H39" s="205"/>
    </row>
    <row r="40" spans="1:8" ht="12.75">
      <c r="A40" s="195"/>
      <c r="B40" s="216" t="s">
        <v>63</v>
      </c>
      <c r="C40" s="215"/>
      <c r="D40" s="215"/>
      <c r="E40" s="215"/>
      <c r="F40" s="167"/>
      <c r="H40" s="205"/>
    </row>
    <row r="41" spans="1:8" ht="12.75">
      <c r="A41" s="195"/>
      <c r="B41" s="216" t="s">
        <v>512</v>
      </c>
      <c r="C41" s="215">
        <v>1</v>
      </c>
      <c r="D41" s="215"/>
      <c r="E41" s="215"/>
      <c r="F41" s="167"/>
      <c r="H41" s="205"/>
    </row>
    <row r="42" spans="1:8" ht="12.75">
      <c r="A42" s="195"/>
      <c r="B42" s="216" t="s">
        <v>513</v>
      </c>
      <c r="C42" s="215"/>
      <c r="D42" s="215"/>
      <c r="E42" s="215"/>
      <c r="F42" s="167"/>
      <c r="H42" s="205"/>
    </row>
    <row r="43" spans="1:8" ht="12.75">
      <c r="A43" s="195"/>
      <c r="B43" s="216" t="s">
        <v>514</v>
      </c>
      <c r="C43" s="215"/>
      <c r="D43" s="215"/>
      <c r="E43" s="215"/>
      <c r="F43" s="167"/>
      <c r="H43" s="205"/>
    </row>
    <row r="44" spans="1:8" ht="12.75">
      <c r="A44" s="195"/>
      <c r="B44" s="216" t="s">
        <v>515</v>
      </c>
      <c r="C44" s="215">
        <v>34</v>
      </c>
      <c r="D44" s="215">
        <v>32</v>
      </c>
      <c r="E44" s="215">
        <v>15</v>
      </c>
      <c r="F44" s="167">
        <v>10</v>
      </c>
      <c r="H44" s="205"/>
    </row>
    <row r="45" spans="1:8" ht="12.75">
      <c r="A45" s="195"/>
      <c r="B45" s="216" t="s">
        <v>516</v>
      </c>
      <c r="C45" s="215">
        <v>118</v>
      </c>
      <c r="D45" s="215">
        <v>65</v>
      </c>
      <c r="E45" s="215">
        <v>25</v>
      </c>
      <c r="F45" s="167">
        <v>20</v>
      </c>
      <c r="H45" s="205"/>
    </row>
    <row r="46" spans="1:8" ht="13.5" thickBot="1">
      <c r="A46" s="195"/>
      <c r="B46" s="217" t="s">
        <v>517</v>
      </c>
      <c r="C46" s="218"/>
      <c r="D46" s="219"/>
      <c r="E46" s="219"/>
      <c r="F46" s="228"/>
      <c r="H46" s="205"/>
    </row>
    <row r="47" spans="1:8" ht="17.25" customHeight="1" thickBot="1" thickTop="1">
      <c r="A47" s="195"/>
      <c r="B47" s="220" t="s">
        <v>552</v>
      </c>
      <c r="C47" s="221">
        <f>SUM(C28:C46)</f>
        <v>1572</v>
      </c>
      <c r="D47" s="221">
        <f>SUM(D28:D46)</f>
        <v>663</v>
      </c>
      <c r="E47" s="221">
        <f>SUM(E28:E46)</f>
        <v>129</v>
      </c>
      <c r="F47" s="222">
        <f>SUM(F28:F46)</f>
        <v>167</v>
      </c>
      <c r="H47" s="205"/>
    </row>
    <row r="48" spans="1:8" ht="17.25" customHeight="1" thickBot="1" thickTop="1">
      <c r="A48" s="195"/>
      <c r="B48" s="482" t="s">
        <v>1123</v>
      </c>
      <c r="C48" s="483"/>
      <c r="D48" s="483"/>
      <c r="E48" s="483"/>
      <c r="F48" s="484"/>
      <c r="H48" s="205"/>
    </row>
    <row r="49" spans="1:8" ht="13.5" thickTop="1">
      <c r="A49" s="195"/>
      <c r="B49" s="485" t="s">
        <v>1130</v>
      </c>
      <c r="C49" s="196">
        <v>8</v>
      </c>
      <c r="D49" s="227"/>
      <c r="E49" s="486">
        <v>3</v>
      </c>
      <c r="F49" s="487">
        <v>1</v>
      </c>
      <c r="H49" s="205"/>
    </row>
    <row r="50" spans="1:8" ht="12.75">
      <c r="A50" s="195"/>
      <c r="B50" s="216" t="s">
        <v>1131</v>
      </c>
      <c r="C50" s="210">
        <v>1</v>
      </c>
      <c r="D50" s="488"/>
      <c r="E50" s="489"/>
      <c r="F50" s="226"/>
      <c r="H50" s="205"/>
    </row>
    <row r="51" spans="1:8" ht="13.5" thickBot="1">
      <c r="A51" s="195"/>
      <c r="B51" s="217" t="s">
        <v>947</v>
      </c>
      <c r="C51" s="261">
        <v>16</v>
      </c>
      <c r="D51" s="488"/>
      <c r="E51" s="218">
        <v>5</v>
      </c>
      <c r="F51" s="228">
        <v>1</v>
      </c>
      <c r="H51" s="205"/>
    </row>
    <row r="52" spans="1:8" ht="17.25" customHeight="1" thickBot="1" thickTop="1">
      <c r="A52" s="195"/>
      <c r="B52" s="220" t="s">
        <v>1132</v>
      </c>
      <c r="C52" s="221">
        <f>SUM(C49:C51)</f>
        <v>25</v>
      </c>
      <c r="D52" s="488"/>
      <c r="E52" s="490">
        <f>SUM(E49:E51)</f>
        <v>8</v>
      </c>
      <c r="F52" s="222">
        <f>SUM(F49:F51)</f>
        <v>2</v>
      </c>
      <c r="H52" s="205"/>
    </row>
    <row r="53" spans="1:8" ht="12.75" customHeight="1" thickBot="1" thickTop="1">
      <c r="A53" s="195"/>
      <c r="B53" s="638" t="s">
        <v>438</v>
      </c>
      <c r="C53" s="638"/>
      <c r="D53" s="638"/>
      <c r="E53" s="638"/>
      <c r="F53" s="638"/>
      <c r="H53" s="205"/>
    </row>
    <row r="54" spans="1:8" ht="14.25" thickBot="1" thickTop="1">
      <c r="A54" s="195"/>
      <c r="B54" s="255" t="s">
        <v>518</v>
      </c>
      <c r="C54" s="226">
        <v>11</v>
      </c>
      <c r="D54" s="256"/>
      <c r="E54" s="257">
        <v>8</v>
      </c>
      <c r="F54" s="258"/>
      <c r="H54" s="19"/>
    </row>
    <row r="55" spans="1:8" ht="17.25" customHeight="1" thickBot="1" thickTop="1">
      <c r="A55" s="195"/>
      <c r="B55" s="220" t="s">
        <v>553</v>
      </c>
      <c r="C55" s="229">
        <f>SUM(C54:C54)</f>
        <v>11</v>
      </c>
      <c r="D55" s="259"/>
      <c r="E55" s="231">
        <f>SUM(E54:E54)</f>
        <v>8</v>
      </c>
      <c r="F55" s="229">
        <f>SUM(F54:F54)</f>
        <v>0</v>
      </c>
      <c r="H55" s="19"/>
    </row>
    <row r="56" spans="4:5" ht="13.5" thickTop="1">
      <c r="D56" s="42"/>
      <c r="E56" s="42"/>
    </row>
    <row r="58" spans="2:8" ht="12.75" customHeight="1" thickBot="1" thickTop="1">
      <c r="B58" s="622" t="s">
        <v>654</v>
      </c>
      <c r="C58" s="622"/>
      <c r="H58" s="203"/>
    </row>
    <row r="59" spans="2:8" ht="13.5" thickTop="1">
      <c r="B59" s="94" t="s">
        <v>554</v>
      </c>
      <c r="C59" s="232"/>
      <c r="H59" s="205"/>
    </row>
    <row r="60" spans="2:8" ht="13.5" thickBot="1">
      <c r="B60" s="209" t="s">
        <v>555</v>
      </c>
      <c r="C60" s="232">
        <v>6</v>
      </c>
      <c r="H60" s="205"/>
    </row>
    <row r="61" spans="1:8" ht="17.25" customHeight="1" thickBot="1" thickTop="1">
      <c r="A61" s="195"/>
      <c r="B61" s="254" t="s">
        <v>870</v>
      </c>
      <c r="C61" s="229">
        <f>SUM(C59:C60)</f>
        <v>6</v>
      </c>
      <c r="D61" s="260"/>
      <c r="H61" s="19"/>
    </row>
    <row r="64" spans="2:8" ht="12.75" customHeight="1" thickBot="1" thickTop="1">
      <c r="B64" s="622" t="s">
        <v>655</v>
      </c>
      <c r="C64" s="622"/>
      <c r="H64" s="203"/>
    </row>
    <row r="65" spans="2:8" ht="13.5" thickTop="1">
      <c r="B65" s="94" t="s">
        <v>521</v>
      </c>
      <c r="C65" s="232">
        <v>163</v>
      </c>
      <c r="H65" s="205"/>
    </row>
    <row r="66" spans="2:8" ht="12.75">
      <c r="B66" s="94" t="s">
        <v>522</v>
      </c>
      <c r="C66" s="232">
        <v>136</v>
      </c>
      <c r="H66" s="205"/>
    </row>
    <row r="67" spans="2:8" ht="12.75">
      <c r="B67" s="94" t="s">
        <v>523</v>
      </c>
      <c r="C67" s="232">
        <v>227</v>
      </c>
      <c r="H67" s="205"/>
    </row>
    <row r="68" spans="2:8" ht="12.75">
      <c r="B68" s="94" t="s">
        <v>524</v>
      </c>
      <c r="C68" s="208">
        <v>385</v>
      </c>
      <c r="H68" s="205"/>
    </row>
    <row r="69" spans="2:8" ht="13.5" thickBot="1">
      <c r="B69" s="94" t="s">
        <v>556</v>
      </c>
      <c r="C69" s="208">
        <v>53</v>
      </c>
      <c r="H69" s="205"/>
    </row>
    <row r="70" spans="2:8" ht="14.25" thickBot="1" thickTop="1">
      <c r="B70" s="254" t="s">
        <v>870</v>
      </c>
      <c r="C70" s="229">
        <f>SUM(C65:C69)</f>
        <v>964</v>
      </c>
      <c r="H70" s="205"/>
    </row>
    <row r="73" spans="2:8" ht="12.75" customHeight="1" thickBot="1" thickTop="1">
      <c r="B73" s="622" t="s">
        <v>656</v>
      </c>
      <c r="C73" s="622"/>
      <c r="H73" s="203"/>
    </row>
    <row r="74" spans="2:8" ht="13.5" thickTop="1">
      <c r="B74" s="233" t="s">
        <v>557</v>
      </c>
      <c r="C74" s="196"/>
      <c r="H74" s="205"/>
    </row>
    <row r="75" spans="2:8" ht="13.5" thickBot="1">
      <c r="B75" s="95" t="s">
        <v>558</v>
      </c>
      <c r="C75" s="261"/>
      <c r="H75" s="205"/>
    </row>
    <row r="76" spans="2:8" ht="14.25" thickBot="1" thickTop="1">
      <c r="B76" s="254" t="s">
        <v>870</v>
      </c>
      <c r="C76" s="262">
        <f>SUM(C74:C75)</f>
        <v>0</v>
      </c>
      <c r="H76" s="205"/>
    </row>
    <row r="79" spans="2:8" ht="12.75" customHeight="1" thickBot="1" thickTop="1">
      <c r="B79" s="622" t="s">
        <v>657</v>
      </c>
      <c r="C79" s="622"/>
      <c r="H79" s="203"/>
    </row>
    <row r="80" spans="2:8" ht="12.75" customHeight="1" thickTop="1">
      <c r="B80" s="94" t="s">
        <v>658</v>
      </c>
      <c r="C80" s="210">
        <v>7</v>
      </c>
      <c r="H80" s="203"/>
    </row>
    <row r="81" spans="2:8" ht="12.75">
      <c r="B81" s="94" t="s">
        <v>559</v>
      </c>
      <c r="C81" s="210">
        <v>28</v>
      </c>
      <c r="H81" s="205"/>
    </row>
    <row r="82" spans="2:8" ht="12.75" customHeight="1">
      <c r="B82" s="94" t="s">
        <v>659</v>
      </c>
      <c r="C82" s="210">
        <v>302</v>
      </c>
      <c r="H82" s="205"/>
    </row>
    <row r="83" spans="2:8" ht="12.75">
      <c r="B83" s="94" t="s">
        <v>538</v>
      </c>
      <c r="C83" s="210">
        <v>149</v>
      </c>
      <c r="D83" s="235"/>
      <c r="E83" s="236"/>
      <c r="H83" s="205"/>
    </row>
    <row r="84" spans="2:8" ht="12.75">
      <c r="B84" s="169" t="s">
        <v>539</v>
      </c>
      <c r="C84" s="207">
        <v>114</v>
      </c>
      <c r="H84" s="205"/>
    </row>
    <row r="85" spans="2:8" ht="12.75">
      <c r="B85" s="94" t="s">
        <v>540</v>
      </c>
      <c r="C85" s="210">
        <v>35</v>
      </c>
      <c r="H85" s="205"/>
    </row>
    <row r="86" spans="2:8" ht="13.5" thickBot="1">
      <c r="B86" s="209" t="s">
        <v>660</v>
      </c>
      <c r="C86" s="208">
        <v>4</v>
      </c>
      <c r="H86" s="205"/>
    </row>
    <row r="87" spans="2:3" ht="13.5" thickTop="1">
      <c r="B87" s="253"/>
      <c r="C87" s="253"/>
    </row>
    <row r="88" spans="2:3" ht="13.5" thickBot="1">
      <c r="B88" s="42"/>
      <c r="C88" s="42"/>
    </row>
    <row r="89" spans="2:8" ht="12.75" customHeight="1" thickBot="1" thickTop="1">
      <c r="B89" s="622" t="s">
        <v>661</v>
      </c>
      <c r="C89" s="622"/>
      <c r="H89" s="203"/>
    </row>
    <row r="90" spans="2:8" ht="13.5" thickTop="1">
      <c r="B90" s="94" t="s">
        <v>662</v>
      </c>
      <c r="C90" s="196"/>
      <c r="H90" s="205"/>
    </row>
    <row r="91" spans="2:8" ht="12.75">
      <c r="B91" s="94" t="s">
        <v>312</v>
      </c>
      <c r="C91" s="207">
        <v>3</v>
      </c>
      <c r="H91" s="205"/>
    </row>
    <row r="92" spans="2:8" ht="13.5" thickBot="1">
      <c r="B92" s="95" t="s">
        <v>313</v>
      </c>
      <c r="C92" s="261">
        <v>3</v>
      </c>
      <c r="H92" s="205"/>
    </row>
    <row r="93" spans="2:3" ht="13.5" thickTop="1">
      <c r="B93" s="42"/>
      <c r="C93" s="42"/>
    </row>
    <row r="95" spans="2:8" ht="12.75" customHeight="1" thickBot="1" thickTop="1">
      <c r="B95" s="622" t="s">
        <v>663</v>
      </c>
      <c r="C95" s="622"/>
      <c r="H95" s="203"/>
    </row>
    <row r="96" spans="2:8" ht="12.75" customHeight="1" thickBot="1" thickTop="1">
      <c r="B96" s="561" t="s">
        <v>560</v>
      </c>
      <c r="C96" s="561"/>
      <c r="H96" s="205"/>
    </row>
    <row r="97" spans="2:8" ht="13.5" thickTop="1">
      <c r="B97" s="169" t="s">
        <v>561</v>
      </c>
      <c r="C97" s="232"/>
      <c r="H97" s="205"/>
    </row>
    <row r="98" spans="2:8" ht="13.5" thickBot="1">
      <c r="B98" s="209" t="s">
        <v>957</v>
      </c>
      <c r="C98" s="261"/>
      <c r="H98" s="205"/>
    </row>
    <row r="99" spans="2:8" ht="14.25" thickBot="1" thickTop="1">
      <c r="B99" s="233" t="s">
        <v>562</v>
      </c>
      <c r="C99" s="184"/>
      <c r="H99" s="205"/>
    </row>
    <row r="100" spans="2:8" ht="14.25" thickBot="1" thickTop="1">
      <c r="B100" s="97" t="s">
        <v>563</v>
      </c>
      <c r="C100" s="184"/>
      <c r="H100" s="205"/>
    </row>
    <row r="101" spans="2:8" s="11" customFormat="1" ht="14.25" thickBot="1" thickTop="1">
      <c r="B101" s="254" t="s">
        <v>564</v>
      </c>
      <c r="C101" s="184"/>
      <c r="H101" s="509"/>
    </row>
    <row r="102" ht="13.5" thickTop="1">
      <c r="C102" s="253"/>
    </row>
  </sheetData>
  <sheetProtection/>
  <mergeCells count="15">
    <mergeCell ref="B95:C95"/>
    <mergeCell ref="B96:C96"/>
    <mergeCell ref="B53:F53"/>
    <mergeCell ref="B58:C58"/>
    <mergeCell ref="B64:C64"/>
    <mergeCell ref="B73:C73"/>
    <mergeCell ref="B79:C79"/>
    <mergeCell ref="B89:C89"/>
    <mergeCell ref="B5:C5"/>
    <mergeCell ref="B6:C6"/>
    <mergeCell ref="B17:C17"/>
    <mergeCell ref="B24:F24"/>
    <mergeCell ref="B25:F25"/>
    <mergeCell ref="B26:D26"/>
    <mergeCell ref="E26:F2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74" r:id="rId1"/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B3:D16"/>
  <sheetViews>
    <sheetView showGridLines="0" showOutlineSymbols="0" zoomScalePageLayoutView="0" workbookViewId="0" topLeftCell="A1">
      <selection activeCell="D10" sqref="D10"/>
    </sheetView>
  </sheetViews>
  <sheetFormatPr defaultColWidth="11.421875" defaultRowHeight="12.75"/>
  <cols>
    <col min="1" max="1" width="11.421875" style="237" customWidth="1"/>
    <col min="2" max="2" width="27.57421875" style="237" customWidth="1"/>
    <col min="3" max="16384" width="11.421875" style="237" customWidth="1"/>
  </cols>
  <sheetData>
    <row r="3" spans="2:4" ht="12.75">
      <c r="B3" s="238"/>
      <c r="C3" s="239" t="s">
        <v>500</v>
      </c>
      <c r="D3" s="240" t="s">
        <v>9</v>
      </c>
    </row>
    <row r="4" spans="2:4" ht="12.75" customHeight="1">
      <c r="B4" s="241" t="s">
        <v>541</v>
      </c>
      <c r="C4" s="242">
        <f>SUM(DatosViolenciaGénero!C28:C34)</f>
        <v>1056</v>
      </c>
      <c r="D4" s="242">
        <f>SUM(DatosViolenciaGénero!D28:D34)</f>
        <v>401</v>
      </c>
    </row>
    <row r="5" spans="2:4" ht="12.75">
      <c r="B5" s="243" t="s">
        <v>389</v>
      </c>
      <c r="C5" s="244">
        <f>SUM(DatosViolenciaGénero!C35:C38)</f>
        <v>343</v>
      </c>
      <c r="D5" s="244">
        <f>SUM(DatosViolenciaGénero!D35:D38)</f>
        <v>159</v>
      </c>
    </row>
    <row r="6" spans="2:4" ht="12.75" customHeight="1">
      <c r="B6" s="243" t="s">
        <v>542</v>
      </c>
      <c r="C6" s="244">
        <f>DatosViolenciaGénero!C39</f>
        <v>20</v>
      </c>
      <c r="D6" s="244">
        <f>DatosViolenciaGénero!D39</f>
        <v>6</v>
      </c>
    </row>
    <row r="7" spans="2:4" ht="12.75" customHeight="1">
      <c r="B7" s="243" t="s">
        <v>543</v>
      </c>
      <c r="C7" s="244">
        <f>SUM(DatosViolenciaGénero!C40:C42)</f>
        <v>1</v>
      </c>
      <c r="D7" s="244">
        <f>SUM(DatosViolenciaGénero!D40:D42)</f>
        <v>0</v>
      </c>
    </row>
    <row r="8" spans="2:4" ht="12.75" customHeight="1">
      <c r="B8" s="243" t="s">
        <v>544</v>
      </c>
      <c r="C8" s="244">
        <f>DatosViolenciaGénero!C43</f>
        <v>0</v>
      </c>
      <c r="D8" s="244">
        <f>DatosViolenciaGénero!D43</f>
        <v>0</v>
      </c>
    </row>
    <row r="9" spans="2:4" ht="12.75" customHeight="1">
      <c r="B9" s="243" t="s">
        <v>545</v>
      </c>
      <c r="C9" s="244">
        <f>SUM(DatosViolenciaGénero!C44:C46)</f>
        <v>152</v>
      </c>
      <c r="D9" s="244">
        <f>SUM(DatosViolenciaGénero!D44:D46)</f>
        <v>97</v>
      </c>
    </row>
    <row r="10" spans="2:4" ht="12.75">
      <c r="B10" s="245" t="s">
        <v>828</v>
      </c>
      <c r="C10" s="246">
        <f>DatosViolenciaGénero!C55</f>
        <v>11</v>
      </c>
      <c r="D10" s="246"/>
    </row>
    <row r="14" spans="2:3" ht="12.75" customHeight="1">
      <c r="B14" s="633" t="s">
        <v>534</v>
      </c>
      <c r="C14" s="633"/>
    </row>
    <row r="15" spans="2:3" ht="12.75">
      <c r="B15" s="247" t="s">
        <v>546</v>
      </c>
      <c r="C15" s="263">
        <f>DatosViolenciaGénero!C81</f>
        <v>28</v>
      </c>
    </row>
    <row r="16" spans="2:3" ht="12.75">
      <c r="B16" s="248" t="s">
        <v>547</v>
      </c>
      <c r="C16" s="249">
        <f>DatosViolenciaGénero!C82</f>
        <v>302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9"/>
  <dimension ref="B1:E31"/>
  <sheetViews>
    <sheetView showGridLines="0" showRowColHeaders="0" zoomScalePageLayoutView="0" workbookViewId="0" topLeftCell="A1">
      <selection activeCell="D10" sqref="D10"/>
    </sheetView>
  </sheetViews>
  <sheetFormatPr defaultColWidth="11.421875" defaultRowHeight="12.75"/>
  <cols>
    <col min="1" max="1" width="1.8515625" style="1" customWidth="1"/>
    <col min="2" max="2" width="64.00390625" style="1" customWidth="1"/>
    <col min="3" max="3" width="16.8515625" style="1" customWidth="1"/>
    <col min="4" max="16384" width="11.421875" style="1" customWidth="1"/>
  </cols>
  <sheetData>
    <row r="1" ht="12.75">
      <c r="B1" s="1" t="s">
        <v>565</v>
      </c>
    </row>
    <row r="4" spans="2:3" ht="13.5" thickBot="1">
      <c r="B4" s="159"/>
      <c r="C4" s="159"/>
    </row>
    <row r="5" spans="2:5" ht="12.75" customHeight="1" thickBot="1" thickTop="1">
      <c r="B5" s="622" t="s">
        <v>426</v>
      </c>
      <c r="C5" s="622"/>
      <c r="E5" s="203"/>
    </row>
    <row r="6" spans="2:5" ht="13.5" thickTop="1">
      <c r="B6" s="163" t="s">
        <v>566</v>
      </c>
      <c r="C6" s="251">
        <v>4</v>
      </c>
      <c r="E6" s="264"/>
    </row>
    <row r="7" spans="2:5" ht="12.75">
      <c r="B7" s="94" t="s">
        <v>567</v>
      </c>
      <c r="C7" s="210">
        <v>3</v>
      </c>
      <c r="E7" s="264"/>
    </row>
    <row r="8" spans="2:5" ht="12.75">
      <c r="B8" s="94" t="s">
        <v>644</v>
      </c>
      <c r="C8" s="210"/>
      <c r="E8" s="264"/>
    </row>
    <row r="9" spans="2:5" ht="12.75">
      <c r="B9" s="94" t="s">
        <v>568</v>
      </c>
      <c r="C9" s="210"/>
      <c r="E9" s="264"/>
    </row>
    <row r="10" spans="2:5" ht="12.75">
      <c r="B10" s="94" t="s">
        <v>569</v>
      </c>
      <c r="C10" s="210"/>
      <c r="E10" s="264"/>
    </row>
    <row r="11" spans="2:5" ht="12.75">
      <c r="B11" s="94" t="s">
        <v>645</v>
      </c>
      <c r="C11" s="210"/>
      <c r="E11" s="264"/>
    </row>
    <row r="12" spans="2:3" ht="12.75">
      <c r="B12" s="94" t="s">
        <v>1133</v>
      </c>
      <c r="C12" s="491"/>
    </row>
    <row r="13" spans="2:3" ht="13.5" thickBot="1">
      <c r="B13" s="95" t="s">
        <v>1134</v>
      </c>
      <c r="C13" s="492"/>
    </row>
    <row r="14" ht="14.25" thickBot="1" thickTop="1"/>
    <row r="15" spans="2:5" ht="12.75" customHeight="1" thickBot="1" thickTop="1">
      <c r="B15" s="622" t="s">
        <v>570</v>
      </c>
      <c r="C15" s="622"/>
      <c r="E15" s="203"/>
    </row>
    <row r="16" spans="2:5" ht="13.5" thickTop="1">
      <c r="B16" s="169" t="s">
        <v>571</v>
      </c>
      <c r="C16" s="232">
        <v>4</v>
      </c>
      <c r="E16" s="264"/>
    </row>
    <row r="17" spans="2:5" ht="12.75">
      <c r="B17" s="94" t="s">
        <v>572</v>
      </c>
      <c r="C17" s="207">
        <v>4</v>
      </c>
      <c r="E17" s="264"/>
    </row>
    <row r="18" spans="2:5" ht="13.5" thickBot="1">
      <c r="B18" s="209" t="s">
        <v>573</v>
      </c>
      <c r="C18" s="208">
        <v>1</v>
      </c>
      <c r="E18" s="264"/>
    </row>
    <row r="19" spans="2:3" ht="13.5" thickTop="1">
      <c r="B19" s="253"/>
      <c r="C19" s="253"/>
    </row>
    <row r="21" spans="2:5" ht="12.75" customHeight="1" thickBot="1" thickTop="1">
      <c r="B21" s="622" t="s">
        <v>574</v>
      </c>
      <c r="C21" s="622"/>
      <c r="E21" s="203"/>
    </row>
    <row r="22" spans="2:5" ht="13.5" thickTop="1">
      <c r="B22" s="163" t="s">
        <v>575</v>
      </c>
      <c r="C22" s="190">
        <v>0</v>
      </c>
      <c r="E22" s="264"/>
    </row>
    <row r="23" spans="2:5" ht="12.75">
      <c r="B23" s="169" t="s">
        <v>576</v>
      </c>
      <c r="C23" s="167">
        <v>0</v>
      </c>
      <c r="E23" s="264"/>
    </row>
    <row r="24" spans="2:5" ht="12.75">
      <c r="B24" s="94" t="s">
        <v>577</v>
      </c>
      <c r="C24" s="257"/>
      <c r="D24" s="204"/>
      <c r="E24" s="264"/>
    </row>
    <row r="25" spans="2:5" ht="13.5" thickBot="1">
      <c r="B25" s="95" t="s">
        <v>578</v>
      </c>
      <c r="C25" s="208"/>
      <c r="E25" s="264"/>
    </row>
    <row r="26" ht="13.5" thickTop="1">
      <c r="C26" s="253"/>
    </row>
    <row r="28" spans="2:5" ht="12.75" customHeight="1" thickBot="1" thickTop="1">
      <c r="B28" s="622" t="s">
        <v>585</v>
      </c>
      <c r="C28" s="622"/>
      <c r="E28" s="203"/>
    </row>
    <row r="29" spans="2:5" ht="13.5" thickTop="1">
      <c r="B29" s="169" t="s">
        <v>587</v>
      </c>
      <c r="C29" s="232">
        <v>2</v>
      </c>
      <c r="E29" s="205"/>
    </row>
    <row r="30" spans="2:5" ht="12.75">
      <c r="B30" s="169" t="s">
        <v>588</v>
      </c>
      <c r="C30" s="210">
        <v>8</v>
      </c>
      <c r="E30" s="205"/>
    </row>
    <row r="31" spans="2:5" ht="13.5" thickBot="1">
      <c r="B31" s="95" t="s">
        <v>589</v>
      </c>
      <c r="C31" s="261">
        <v>1</v>
      </c>
      <c r="E31" s="19"/>
    </row>
  </sheetData>
  <sheetProtection/>
  <mergeCells count="4">
    <mergeCell ref="B5:C5"/>
    <mergeCell ref="B15:C15"/>
    <mergeCell ref="B21:C21"/>
    <mergeCell ref="B28:C2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"/>
  <dimension ref="B1:E64"/>
  <sheetViews>
    <sheetView showGridLines="0" showRowColHeaders="0" showOutlineSymbols="0" zoomScalePageLayoutView="0" workbookViewId="0" topLeftCell="A1">
      <selection activeCell="E21" sqref="E21"/>
    </sheetView>
  </sheetViews>
  <sheetFormatPr defaultColWidth="11.421875" defaultRowHeight="12.75"/>
  <cols>
    <col min="1" max="1" width="2.8515625" style="1" customWidth="1"/>
    <col min="2" max="2" width="71.00390625" style="1" customWidth="1"/>
    <col min="3" max="3" width="13.7109375" style="1" customWidth="1"/>
    <col min="4" max="4" width="4.8515625" style="1" customWidth="1"/>
    <col min="5" max="5" width="64.8515625" style="1" customWidth="1"/>
    <col min="6" max="16384" width="11.421875" style="1" customWidth="1"/>
  </cols>
  <sheetData>
    <row r="1" ht="12.75">
      <c r="B1" s="1" t="s">
        <v>590</v>
      </c>
    </row>
    <row r="4" spans="2:3" ht="13.5" thickBot="1">
      <c r="B4" s="159"/>
      <c r="C4" s="159"/>
    </row>
    <row r="5" spans="2:5" ht="12.75" customHeight="1" thickBot="1" thickTop="1">
      <c r="B5" s="622" t="s">
        <v>591</v>
      </c>
      <c r="C5" s="622"/>
      <c r="E5" s="203"/>
    </row>
    <row r="6" spans="2:5" ht="13.5" thickTop="1">
      <c r="B6" s="169" t="s">
        <v>636</v>
      </c>
      <c r="C6" s="265">
        <v>6</v>
      </c>
      <c r="E6" s="264"/>
    </row>
    <row r="7" spans="2:5" ht="12.75">
      <c r="B7" s="94" t="s">
        <v>839</v>
      </c>
      <c r="C7" s="257">
        <v>2</v>
      </c>
      <c r="D7" s="204"/>
      <c r="E7" s="264"/>
    </row>
    <row r="8" spans="2:5" ht="12.75">
      <c r="B8" s="94" t="s">
        <v>840</v>
      </c>
      <c r="C8" s="208">
        <v>4</v>
      </c>
      <c r="D8" s="42"/>
      <c r="E8" s="264"/>
    </row>
    <row r="9" spans="2:5" ht="12.75">
      <c r="B9" s="94" t="s">
        <v>841</v>
      </c>
      <c r="C9" s="208">
        <v>4</v>
      </c>
      <c r="E9" s="264"/>
    </row>
    <row r="10" spans="2:5" ht="12.75">
      <c r="B10" s="94" t="s">
        <v>622</v>
      </c>
      <c r="C10" s="208">
        <v>0</v>
      </c>
      <c r="E10" s="264"/>
    </row>
    <row r="11" spans="2:5" ht="13.5" thickBot="1">
      <c r="B11" s="95" t="s">
        <v>623</v>
      </c>
      <c r="C11" s="261">
        <v>0</v>
      </c>
      <c r="E11" s="264"/>
    </row>
    <row r="12" ht="13.5" thickTop="1"/>
    <row r="13" ht="13.5" thickBot="1"/>
    <row r="14" spans="2:5" ht="12.75" customHeight="1" thickBot="1" thickTop="1">
      <c r="B14" s="622" t="s">
        <v>593</v>
      </c>
      <c r="C14" s="622"/>
      <c r="E14" s="203"/>
    </row>
    <row r="15" spans="2:5" ht="13.5" thickTop="1">
      <c r="B15" s="169" t="s">
        <v>625</v>
      </c>
      <c r="C15" s="232">
        <v>33</v>
      </c>
      <c r="E15" s="264"/>
    </row>
    <row r="16" spans="2:5" ht="12.75">
      <c r="B16" s="94" t="s">
        <v>626</v>
      </c>
      <c r="C16" s="207">
        <v>7</v>
      </c>
      <c r="E16" s="264"/>
    </row>
    <row r="17" spans="2:5" ht="13.5" thickBot="1">
      <c r="B17" s="95" t="s">
        <v>624</v>
      </c>
      <c r="C17" s="261"/>
      <c r="E17" s="264"/>
    </row>
    <row r="18" ht="13.5" thickTop="1"/>
    <row r="19" ht="13.5" thickBot="1"/>
    <row r="20" spans="2:5" ht="12.75" customHeight="1" thickBot="1" thickTop="1">
      <c r="B20" s="622" t="s">
        <v>627</v>
      </c>
      <c r="C20" s="622"/>
      <c r="E20" s="203"/>
    </row>
    <row r="21" spans="2:5" ht="13.5" thickTop="1">
      <c r="B21" s="169" t="s">
        <v>629</v>
      </c>
      <c r="C21" s="232"/>
      <c r="E21" s="264"/>
    </row>
    <row r="22" spans="2:5" ht="12.75">
      <c r="B22" s="420" t="s">
        <v>594</v>
      </c>
      <c r="C22" s="207"/>
      <c r="E22" s="264"/>
    </row>
    <row r="23" spans="2:5" ht="13.5" thickBot="1">
      <c r="B23" s="95" t="s">
        <v>842</v>
      </c>
      <c r="C23" s="261"/>
      <c r="E23" s="264"/>
    </row>
    <row r="24" ht="13.5" thickTop="1"/>
    <row r="25" ht="13.5" thickBot="1"/>
    <row r="26" spans="2:5" ht="12.75" customHeight="1" thickBot="1" thickTop="1">
      <c r="B26" s="622" t="s">
        <v>628</v>
      </c>
      <c r="C26" s="622"/>
      <c r="E26" s="203"/>
    </row>
    <row r="27" spans="2:5" ht="13.5" thickTop="1">
      <c r="B27" s="169" t="s">
        <v>630</v>
      </c>
      <c r="C27" s="232"/>
      <c r="E27" s="264"/>
    </row>
    <row r="28" spans="2:5" ht="12.75">
      <c r="B28" s="94" t="s">
        <v>631</v>
      </c>
      <c r="C28" s="207"/>
      <c r="E28" s="264"/>
    </row>
    <row r="29" spans="2:5" ht="12.75">
      <c r="B29" s="94" t="s">
        <v>592</v>
      </c>
      <c r="C29" s="208"/>
      <c r="E29" s="264"/>
    </row>
    <row r="30" spans="2:5" ht="12.75">
      <c r="B30" s="94" t="s">
        <v>595</v>
      </c>
      <c r="C30" s="208"/>
      <c r="E30" s="264"/>
    </row>
    <row r="31" spans="2:5" ht="13.5" thickBot="1">
      <c r="B31" s="95" t="s">
        <v>596</v>
      </c>
      <c r="C31" s="261"/>
      <c r="E31" s="264"/>
    </row>
    <row r="32" ht="13.5" thickTop="1"/>
    <row r="33" ht="13.5" thickBot="1"/>
    <row r="34" spans="2:5" ht="12.75" customHeight="1" thickBot="1" thickTop="1">
      <c r="B34" s="639" t="s">
        <v>632</v>
      </c>
      <c r="C34" s="640"/>
      <c r="E34" s="203"/>
    </row>
    <row r="35" spans="2:5" ht="13.5" thickTop="1">
      <c r="B35" s="169" t="s">
        <v>597</v>
      </c>
      <c r="C35" s="232"/>
      <c r="E35" s="264"/>
    </row>
    <row r="36" spans="2:5" ht="12.75">
      <c r="B36" s="94" t="s">
        <v>598</v>
      </c>
      <c r="C36" s="207"/>
      <c r="E36" s="264"/>
    </row>
    <row r="37" spans="2:5" ht="12.75">
      <c r="B37" s="94" t="s">
        <v>635</v>
      </c>
      <c r="C37" s="208">
        <v>2</v>
      </c>
      <c r="E37" s="264"/>
    </row>
    <row r="38" spans="2:5" ht="12.75">
      <c r="B38" s="94" t="s">
        <v>843</v>
      </c>
      <c r="C38" s="208"/>
      <c r="E38" s="264"/>
    </row>
    <row r="39" spans="2:5" ht="12.75">
      <c r="B39" s="209" t="s">
        <v>14</v>
      </c>
      <c r="C39" s="208"/>
      <c r="E39" s="264"/>
    </row>
    <row r="40" spans="2:5" ht="13.5" thickBot="1">
      <c r="B40" s="95" t="s">
        <v>314</v>
      </c>
      <c r="C40" s="261"/>
      <c r="E40" s="264"/>
    </row>
    <row r="41" ht="13.5" thickTop="1"/>
    <row r="42" ht="12.75" customHeight="1" thickBot="1"/>
    <row r="43" spans="2:5" ht="14.25" thickBot="1" thickTop="1">
      <c r="B43" s="622" t="s">
        <v>633</v>
      </c>
      <c r="C43" s="622"/>
      <c r="E43" s="203"/>
    </row>
    <row r="44" spans="2:5" ht="13.5" thickTop="1">
      <c r="B44" s="169" t="s">
        <v>597</v>
      </c>
      <c r="C44" s="232">
        <v>1</v>
      </c>
      <c r="E44" s="264"/>
    </row>
    <row r="45" spans="2:5" ht="12.75">
      <c r="B45" s="94" t="s">
        <v>598</v>
      </c>
      <c r="C45" s="207">
        <v>0</v>
      </c>
      <c r="E45" s="264"/>
    </row>
    <row r="46" spans="2:5" ht="12.75">
      <c r="B46" s="94" t="s">
        <v>635</v>
      </c>
      <c r="C46" s="208">
        <v>4</v>
      </c>
      <c r="E46" s="264"/>
    </row>
    <row r="47" spans="2:5" ht="12.75">
      <c r="B47" s="94" t="s">
        <v>843</v>
      </c>
      <c r="C47" s="208">
        <v>1</v>
      </c>
      <c r="E47" s="264"/>
    </row>
    <row r="48" spans="2:5" ht="13.5" thickBot="1">
      <c r="B48" s="95" t="s">
        <v>14</v>
      </c>
      <c r="C48" s="261">
        <v>1</v>
      </c>
      <c r="E48" s="264"/>
    </row>
    <row r="49" ht="13.5" thickTop="1"/>
    <row r="50" ht="12.75" customHeight="1" thickBot="1"/>
    <row r="51" spans="2:5" ht="14.25" customHeight="1" thickBot="1" thickTop="1">
      <c r="B51" s="639" t="s">
        <v>634</v>
      </c>
      <c r="C51" s="640"/>
      <c r="E51" s="203"/>
    </row>
    <row r="52" spans="2:5" ht="13.5" thickTop="1">
      <c r="B52" s="169" t="s">
        <v>597</v>
      </c>
      <c r="C52" s="232"/>
      <c r="E52" s="264"/>
    </row>
    <row r="53" spans="2:5" ht="12.75">
      <c r="B53" s="94" t="s">
        <v>598</v>
      </c>
      <c r="C53" s="207"/>
      <c r="E53" s="264"/>
    </row>
    <row r="54" spans="2:5" ht="12.75">
      <c r="B54" s="94" t="s">
        <v>635</v>
      </c>
      <c r="C54" s="208"/>
      <c r="E54" s="264"/>
    </row>
    <row r="55" spans="2:5" ht="12.75">
      <c r="B55" s="94" t="s">
        <v>843</v>
      </c>
      <c r="C55" s="208"/>
      <c r="E55" s="264"/>
    </row>
    <row r="56" spans="2:5" ht="13.5" thickBot="1">
      <c r="B56" s="95" t="s">
        <v>14</v>
      </c>
      <c r="C56" s="261"/>
      <c r="E56" s="264"/>
    </row>
    <row r="57" ht="13.5" thickTop="1"/>
    <row r="58" ht="12.75" customHeight="1" thickBot="1"/>
    <row r="59" spans="2:5" ht="14.25" thickBot="1" thickTop="1">
      <c r="B59" s="415" t="s">
        <v>459</v>
      </c>
      <c r="C59" s="416"/>
      <c r="E59" s="203"/>
    </row>
    <row r="60" spans="2:5" ht="13.5" thickTop="1">
      <c r="B60" s="94" t="s">
        <v>597</v>
      </c>
      <c r="C60" s="208"/>
      <c r="E60" s="264"/>
    </row>
    <row r="61" spans="2:5" ht="12.75">
      <c r="B61" s="94" t="s">
        <v>598</v>
      </c>
      <c r="C61" s="208"/>
      <c r="E61" s="264"/>
    </row>
    <row r="62" spans="2:5" ht="12.75">
      <c r="B62" s="94" t="s">
        <v>635</v>
      </c>
      <c r="C62" s="208">
        <v>2</v>
      </c>
      <c r="E62" s="264"/>
    </row>
    <row r="63" spans="2:5" ht="12.75">
      <c r="B63" s="94" t="s">
        <v>843</v>
      </c>
      <c r="C63" s="208"/>
      <c r="E63" s="264"/>
    </row>
    <row r="64" spans="2:5" ht="13.5" thickBot="1">
      <c r="B64" s="95" t="s">
        <v>14</v>
      </c>
      <c r="C64" s="261"/>
      <c r="E64" s="264"/>
    </row>
    <row r="65" ht="13.5" thickTop="1"/>
  </sheetData>
  <sheetProtection/>
  <mergeCells count="7">
    <mergeCell ref="B51:C51"/>
    <mergeCell ref="B5:C5"/>
    <mergeCell ref="B14:C14"/>
    <mergeCell ref="B20:C20"/>
    <mergeCell ref="B26:C26"/>
    <mergeCell ref="B34:C34"/>
    <mergeCell ref="B43:C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3"/>
  <dimension ref="B1:N12"/>
  <sheetViews>
    <sheetView showGridLines="0" showRowColHeaders="0" showOutlineSymbols="0" zoomScalePageLayoutView="0" workbookViewId="0" topLeftCell="A1">
      <selection activeCell="P5" sqref="P5"/>
    </sheetView>
  </sheetViews>
  <sheetFormatPr defaultColWidth="11.421875" defaultRowHeight="12.75"/>
  <cols>
    <col min="1" max="1" width="3.421875" style="1" customWidth="1"/>
    <col min="2" max="2" width="44.421875" style="1" customWidth="1"/>
    <col min="3" max="16384" width="11.421875" style="1" customWidth="1"/>
  </cols>
  <sheetData>
    <row r="1" ht="12.75">
      <c r="B1" s="1" t="s">
        <v>600</v>
      </c>
    </row>
    <row r="3" s="104" customFormat="1" ht="6.75" customHeight="1" thickBot="1"/>
    <row r="4" spans="2:14" s="105" customFormat="1" ht="54" thickBot="1" thickTop="1">
      <c r="B4" s="106"/>
      <c r="C4" s="107" t="s">
        <v>790</v>
      </c>
      <c r="D4" s="108" t="s">
        <v>1018</v>
      </c>
      <c r="E4" s="108" t="s">
        <v>1019</v>
      </c>
      <c r="F4" s="108" t="s">
        <v>1020</v>
      </c>
      <c r="G4" s="108" t="s">
        <v>1021</v>
      </c>
      <c r="H4" s="108" t="s">
        <v>1022</v>
      </c>
      <c r="I4" s="108" t="s">
        <v>1023</v>
      </c>
      <c r="J4" s="108" t="s">
        <v>1024</v>
      </c>
      <c r="K4" s="108" t="s">
        <v>1025</v>
      </c>
      <c r="L4" s="108" t="s">
        <v>1026</v>
      </c>
      <c r="M4" s="108" t="s">
        <v>1027</v>
      </c>
      <c r="N4" s="110" t="s">
        <v>822</v>
      </c>
    </row>
    <row r="5" spans="2:14" s="111" customFormat="1" ht="18" customHeight="1">
      <c r="B5" s="125" t="s">
        <v>226</v>
      </c>
      <c r="C5" s="126">
        <f>SUM(C6:C12)</f>
        <v>29</v>
      </c>
      <c r="D5" s="126">
        <f aca="true" t="shared" si="0" ref="D5:N5">SUM(D6:D12)</f>
        <v>956</v>
      </c>
      <c r="E5" s="126">
        <f t="shared" si="0"/>
        <v>896</v>
      </c>
      <c r="F5" s="126">
        <f t="shared" si="0"/>
        <v>65</v>
      </c>
      <c r="G5" s="126">
        <f t="shared" si="0"/>
        <v>63</v>
      </c>
      <c r="H5" s="126">
        <f t="shared" si="0"/>
        <v>0</v>
      </c>
      <c r="I5" s="126">
        <f t="shared" si="0"/>
        <v>0</v>
      </c>
      <c r="J5" s="126">
        <f t="shared" si="0"/>
        <v>0</v>
      </c>
      <c r="K5" s="126">
        <f t="shared" si="0"/>
        <v>0</v>
      </c>
      <c r="L5" s="126">
        <f t="shared" si="0"/>
        <v>1</v>
      </c>
      <c r="M5" s="126">
        <f t="shared" si="0"/>
        <v>0</v>
      </c>
      <c r="N5" s="126">
        <f t="shared" si="0"/>
        <v>757</v>
      </c>
    </row>
    <row r="6" spans="2:14" s="104" customFormat="1" ht="12.75">
      <c r="B6" s="383" t="s">
        <v>124</v>
      </c>
      <c r="C6" s="117">
        <f>DatosDelitos!C177</f>
        <v>0</v>
      </c>
      <c r="D6" s="117">
        <f>DatosDelitos!F177</f>
        <v>2</v>
      </c>
      <c r="E6" s="117">
        <f>DatosDelitos!G177</f>
        <v>2</v>
      </c>
      <c r="F6" s="117">
        <f>DatosDelitos!H177</f>
        <v>0</v>
      </c>
      <c r="G6" s="117">
        <f>DatosDelitos!I177</f>
        <v>0</v>
      </c>
      <c r="H6" s="117">
        <f>DatosDelitos!J177</f>
        <v>0</v>
      </c>
      <c r="I6" s="117">
        <f>DatosDelitos!K177</f>
        <v>0</v>
      </c>
      <c r="J6" s="117">
        <f>DatosDelitos!L177</f>
        <v>0</v>
      </c>
      <c r="K6" s="117">
        <f>DatosDelitos!M177</f>
        <v>0</v>
      </c>
      <c r="L6" s="117">
        <f>DatosDelitos!N177</f>
        <v>0</v>
      </c>
      <c r="M6" s="117">
        <f>DatosDelitos!O177</f>
        <v>0</v>
      </c>
      <c r="N6" s="385">
        <f>DatosDelitos!P177</f>
        <v>0</v>
      </c>
    </row>
    <row r="7" spans="2:14" s="104" customFormat="1" ht="12.75">
      <c r="B7" s="383" t="s">
        <v>129</v>
      </c>
      <c r="C7" s="117">
        <f>DatosDelitos!C178</f>
        <v>14</v>
      </c>
      <c r="D7" s="117">
        <f>DatosDelitos!F178</f>
        <v>630</v>
      </c>
      <c r="E7" s="117">
        <f>DatosDelitos!G178</f>
        <v>581</v>
      </c>
      <c r="F7" s="117">
        <f>DatosDelitos!H178</f>
        <v>37</v>
      </c>
      <c r="G7" s="117">
        <f>DatosDelitos!I178</f>
        <v>40</v>
      </c>
      <c r="H7" s="117">
        <f>DatosDelitos!J178</f>
        <v>0</v>
      </c>
      <c r="I7" s="117">
        <f>DatosDelitos!K178</f>
        <v>0</v>
      </c>
      <c r="J7" s="117">
        <f>DatosDelitos!L178</f>
        <v>0</v>
      </c>
      <c r="K7" s="117">
        <f>DatosDelitos!M178</f>
        <v>0</v>
      </c>
      <c r="L7" s="117">
        <f>DatosDelitos!N178</f>
        <v>0</v>
      </c>
      <c r="M7" s="117">
        <f>DatosDelitos!O178</f>
        <v>0</v>
      </c>
      <c r="N7" s="385">
        <f>DatosDelitos!P178</f>
        <v>469</v>
      </c>
    </row>
    <row r="8" spans="2:14" s="104" customFormat="1" ht="12.75">
      <c r="B8" s="383" t="s">
        <v>227</v>
      </c>
      <c r="C8" s="117">
        <f>DatosDelitos!C179</f>
        <v>8</v>
      </c>
      <c r="D8" s="117">
        <f>DatosDelitos!F179</f>
        <v>23</v>
      </c>
      <c r="E8" s="117">
        <f>DatosDelitos!G179</f>
        <v>20</v>
      </c>
      <c r="F8" s="117">
        <f>DatosDelitos!H179</f>
        <v>10</v>
      </c>
      <c r="G8" s="117">
        <f>DatosDelitos!I179</f>
        <v>5</v>
      </c>
      <c r="H8" s="117">
        <f>DatosDelitos!J179</f>
        <v>0</v>
      </c>
      <c r="I8" s="117">
        <f>DatosDelitos!K179</f>
        <v>0</v>
      </c>
      <c r="J8" s="117">
        <f>DatosDelitos!L179</f>
        <v>0</v>
      </c>
      <c r="K8" s="117">
        <f>DatosDelitos!M179</f>
        <v>0</v>
      </c>
      <c r="L8" s="117">
        <f>DatosDelitos!N179</f>
        <v>0</v>
      </c>
      <c r="M8" s="117">
        <f>DatosDelitos!O179</f>
        <v>0</v>
      </c>
      <c r="N8" s="385">
        <f>DatosDelitos!P179</f>
        <v>25</v>
      </c>
    </row>
    <row r="9" spans="2:14" s="104" customFormat="1" ht="12.75">
      <c r="B9" s="384" t="s">
        <v>125</v>
      </c>
      <c r="C9" s="117">
        <f>DatosDelitos!C180</f>
        <v>0</v>
      </c>
      <c r="D9" s="117">
        <f>DatosDelitos!F180</f>
        <v>0</v>
      </c>
      <c r="E9" s="117">
        <f>DatosDelitos!G180</f>
        <v>0</v>
      </c>
      <c r="F9" s="117">
        <f>DatosDelitos!H180</f>
        <v>0</v>
      </c>
      <c r="G9" s="117">
        <f>DatosDelitos!I180</f>
        <v>0</v>
      </c>
      <c r="H9" s="117">
        <f>DatosDelitos!J180</f>
        <v>0</v>
      </c>
      <c r="I9" s="117">
        <f>DatosDelitos!K180</f>
        <v>0</v>
      </c>
      <c r="J9" s="117">
        <f>DatosDelitos!L180</f>
        <v>0</v>
      </c>
      <c r="K9" s="117">
        <f>DatosDelitos!M180</f>
        <v>0</v>
      </c>
      <c r="L9" s="117">
        <f>DatosDelitos!N180</f>
        <v>0</v>
      </c>
      <c r="M9" s="117">
        <f>DatosDelitos!O180</f>
        <v>0</v>
      </c>
      <c r="N9" s="385">
        <f>DatosDelitos!P180</f>
        <v>0</v>
      </c>
    </row>
    <row r="10" spans="2:14" s="104" customFormat="1" ht="12.75">
      <c r="B10" s="383" t="s">
        <v>128</v>
      </c>
      <c r="C10" s="117">
        <f>DatosDelitos!C181</f>
        <v>0</v>
      </c>
      <c r="D10" s="117">
        <f>DatosDelitos!F181</f>
        <v>17</v>
      </c>
      <c r="E10" s="117">
        <f>DatosDelitos!G181</f>
        <v>17</v>
      </c>
      <c r="F10" s="117">
        <f>DatosDelitos!H181</f>
        <v>3</v>
      </c>
      <c r="G10" s="117">
        <f>DatosDelitos!I181</f>
        <v>6</v>
      </c>
      <c r="H10" s="117">
        <f>DatosDelitos!J181</f>
        <v>0</v>
      </c>
      <c r="I10" s="117">
        <f>DatosDelitos!K181</f>
        <v>0</v>
      </c>
      <c r="J10" s="117">
        <f>DatosDelitos!L181</f>
        <v>0</v>
      </c>
      <c r="K10" s="117">
        <f>DatosDelitos!M181</f>
        <v>0</v>
      </c>
      <c r="L10" s="117">
        <f>DatosDelitos!N181</f>
        <v>0</v>
      </c>
      <c r="M10" s="117">
        <f>DatosDelitos!O181</f>
        <v>0</v>
      </c>
      <c r="N10" s="385">
        <f>DatosDelitos!P181</f>
        <v>21</v>
      </c>
    </row>
    <row r="11" spans="2:14" s="104" customFormat="1" ht="12.75">
      <c r="B11" s="383" t="s">
        <v>126</v>
      </c>
      <c r="C11" s="117">
        <f>DatosDelitos!C182</f>
        <v>7</v>
      </c>
      <c r="D11" s="117">
        <f>DatosDelitos!F182</f>
        <v>284</v>
      </c>
      <c r="E11" s="117">
        <f>DatosDelitos!G182</f>
        <v>276</v>
      </c>
      <c r="F11" s="117">
        <f>DatosDelitos!H182</f>
        <v>7</v>
      </c>
      <c r="G11" s="117">
        <f>DatosDelitos!I182</f>
        <v>12</v>
      </c>
      <c r="H11" s="117">
        <f>DatosDelitos!J182</f>
        <v>0</v>
      </c>
      <c r="I11" s="117">
        <f>DatosDelitos!K182</f>
        <v>0</v>
      </c>
      <c r="J11" s="117">
        <f>DatosDelitos!L182</f>
        <v>0</v>
      </c>
      <c r="K11" s="117">
        <f>DatosDelitos!M182</f>
        <v>0</v>
      </c>
      <c r="L11" s="117">
        <f>DatosDelitos!N182</f>
        <v>1</v>
      </c>
      <c r="M11" s="117">
        <f>DatosDelitos!O182</f>
        <v>0</v>
      </c>
      <c r="N11" s="385">
        <f>DatosDelitos!P182</f>
        <v>239</v>
      </c>
    </row>
    <row r="12" spans="2:14" s="104" customFormat="1" ht="13.5" thickBot="1">
      <c r="B12" s="382" t="s">
        <v>127</v>
      </c>
      <c r="C12" s="386">
        <f>DatosDelitos!C183</f>
        <v>0</v>
      </c>
      <c r="D12" s="386">
        <f>DatosDelitos!F183</f>
        <v>0</v>
      </c>
      <c r="E12" s="386">
        <f>DatosDelitos!G183</f>
        <v>0</v>
      </c>
      <c r="F12" s="386">
        <f>DatosDelitos!H183</f>
        <v>8</v>
      </c>
      <c r="G12" s="386">
        <f>DatosDelitos!I183</f>
        <v>0</v>
      </c>
      <c r="H12" s="386">
        <f>DatosDelitos!J183</f>
        <v>0</v>
      </c>
      <c r="I12" s="386">
        <f>DatosDelitos!K183</f>
        <v>0</v>
      </c>
      <c r="J12" s="386">
        <f>DatosDelitos!L183</f>
        <v>0</v>
      </c>
      <c r="K12" s="386">
        <f>DatosDelitos!M183</f>
        <v>0</v>
      </c>
      <c r="L12" s="386">
        <f>DatosDelitos!N183</f>
        <v>0</v>
      </c>
      <c r="M12" s="386">
        <f>DatosDelitos!O183</f>
        <v>0</v>
      </c>
      <c r="N12" s="387">
        <f>DatosDelitos!P183</f>
        <v>3</v>
      </c>
    </row>
    <row r="13" ht="13.5" thickTop="1"/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ignoredErrors>
    <ignoredError sqref="C6:N12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0"/>
  <dimension ref="B1:G66"/>
  <sheetViews>
    <sheetView showGridLines="0" showRowColHeaders="0" zoomScalePageLayoutView="0" workbookViewId="0" topLeftCell="A1">
      <selection activeCell="G12" sqref="G12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3" width="18.7109375" style="1" customWidth="1"/>
    <col min="4" max="4" width="21.7109375" style="1" customWidth="1"/>
    <col min="5" max="5" width="19.28125" style="1" customWidth="1"/>
    <col min="6" max="6" width="7.28125" style="1" customWidth="1"/>
    <col min="7" max="7" width="30.140625" style="1" customWidth="1"/>
    <col min="8" max="16384" width="11.421875" style="1" customWidth="1"/>
  </cols>
  <sheetData>
    <row r="1" ht="12.75">
      <c r="B1" s="1" t="s">
        <v>601</v>
      </c>
    </row>
    <row r="5" spans="2:7" ht="40.5" thickBot="1" thickTop="1">
      <c r="B5" s="267" t="str">
        <f>"DILIGENCIAS DE INVESTIGACIÓN "&amp;ANYO_MEMORIA</f>
        <v>DILIGENCIAS DE INVESTIGACIÓN 2015</v>
      </c>
      <c r="C5" s="268" t="s">
        <v>940</v>
      </c>
      <c r="D5" s="269" t="s">
        <v>754</v>
      </c>
      <c r="E5" s="270" t="s">
        <v>602</v>
      </c>
      <c r="G5" s="203"/>
    </row>
    <row r="6" spans="2:7" ht="13.5" thickTop="1">
      <c r="B6" s="169" t="s">
        <v>424</v>
      </c>
      <c r="C6" s="271">
        <v>6</v>
      </c>
      <c r="D6" s="272">
        <v>3</v>
      </c>
      <c r="E6" s="287">
        <v>3</v>
      </c>
      <c r="G6" s="264"/>
    </row>
    <row r="7" spans="2:7" ht="12.75">
      <c r="B7" s="94" t="s">
        <v>527</v>
      </c>
      <c r="C7" s="274">
        <v>4</v>
      </c>
      <c r="D7" s="275">
        <v>1</v>
      </c>
      <c r="E7" s="276">
        <v>3</v>
      </c>
      <c r="G7" s="264"/>
    </row>
    <row r="8" spans="2:7" ht="12.75">
      <c r="B8" s="94" t="s">
        <v>423</v>
      </c>
      <c r="C8" s="274">
        <v>1</v>
      </c>
      <c r="D8" s="275"/>
      <c r="E8" s="276"/>
      <c r="G8" s="264"/>
    </row>
    <row r="9" spans="2:7" ht="12.75">
      <c r="B9" s="94" t="s">
        <v>528</v>
      </c>
      <c r="C9" s="274">
        <v>11</v>
      </c>
      <c r="D9" s="275">
        <v>5</v>
      </c>
      <c r="E9" s="276">
        <v>5</v>
      </c>
      <c r="G9" s="264"/>
    </row>
    <row r="10" spans="2:7" ht="12.75">
      <c r="B10" s="209" t="s">
        <v>212</v>
      </c>
      <c r="C10" s="274">
        <v>9</v>
      </c>
      <c r="D10" s="275"/>
      <c r="E10" s="276">
        <v>9</v>
      </c>
      <c r="G10" s="264"/>
    </row>
    <row r="11" spans="2:7" ht="13.5" thickBot="1">
      <c r="B11" s="209" t="s">
        <v>529</v>
      </c>
      <c r="C11" s="277">
        <v>3</v>
      </c>
      <c r="D11" s="278"/>
      <c r="E11" s="279">
        <v>3</v>
      </c>
      <c r="G11" s="264"/>
    </row>
    <row r="12" spans="2:7" ht="14.25" thickBot="1" thickTop="1">
      <c r="B12" s="280" t="s">
        <v>384</v>
      </c>
      <c r="C12" s="231">
        <f>SUM(C6:C11)</f>
        <v>34</v>
      </c>
      <c r="D12" s="493">
        <f>SUM(D6:D11)</f>
        <v>9</v>
      </c>
      <c r="E12" s="262">
        <f>SUM(E6:E11)</f>
        <v>23</v>
      </c>
      <c r="G12" s="264"/>
    </row>
    <row r="13" ht="13.5" thickTop="1">
      <c r="E13" s="15"/>
    </row>
    <row r="16" spans="2:7" ht="12.75" customHeight="1" thickBot="1" thickTop="1">
      <c r="B16" s="634" t="s">
        <v>603</v>
      </c>
      <c r="C16" s="634"/>
      <c r="G16" s="203"/>
    </row>
    <row r="17" spans="2:7" ht="13.5" thickTop="1">
      <c r="B17" s="169" t="str">
        <f>"Incoadas "&amp;ANYO_MEMORIA-1</f>
        <v>Incoadas 2014</v>
      </c>
      <c r="C17" s="281">
        <v>0</v>
      </c>
      <c r="G17" s="264"/>
    </row>
    <row r="18" spans="2:7" ht="12.75">
      <c r="B18" s="169" t="str">
        <f>"Incoadas "&amp;ANYO_MEMORIA-2</f>
        <v>Incoadas 2013</v>
      </c>
      <c r="C18" s="281">
        <v>0</v>
      </c>
      <c r="G18" s="264"/>
    </row>
    <row r="19" spans="2:7" ht="13.5" thickBot="1">
      <c r="B19" s="169" t="str">
        <f>"Incoadas "&amp;ANYO_MEMORIA-3</f>
        <v>Incoadas 2012</v>
      </c>
      <c r="C19" s="282">
        <v>0</v>
      </c>
      <c r="G19" s="264"/>
    </row>
    <row r="20" spans="2:7" ht="14.25" thickBot="1" thickTop="1">
      <c r="B20" s="283" t="s">
        <v>384</v>
      </c>
      <c r="C20" s="494">
        <f>SUM(C17:C19)</f>
        <v>0</v>
      </c>
      <c r="G20" s="264"/>
    </row>
    <row r="21" ht="13.5" thickTop="1">
      <c r="G21" s="266"/>
    </row>
    <row r="23" spans="2:7" ht="14.25" thickBot="1" thickTop="1">
      <c r="B23" s="634" t="str">
        <f>"DELITOS EN PROCEDIMIENTOS JUDICIALES INCOADOS "&amp;ANYO_MEMORIA</f>
        <v>DELITOS EN PROCEDIMIENTOS JUDICIALES INCOADOS 2015</v>
      </c>
      <c r="C23" s="634"/>
      <c r="G23" s="203"/>
    </row>
    <row r="24" spans="2:7" ht="13.5" thickTop="1">
      <c r="B24" s="169" t="s">
        <v>424</v>
      </c>
      <c r="C24" s="281">
        <v>8</v>
      </c>
      <c r="G24" s="264"/>
    </row>
    <row r="25" spans="2:7" ht="12.75">
      <c r="B25" s="94" t="s">
        <v>527</v>
      </c>
      <c r="C25" s="285">
        <v>10</v>
      </c>
      <c r="G25" s="264"/>
    </row>
    <row r="26" spans="2:7" ht="12.75">
      <c r="B26" s="94" t="s">
        <v>423</v>
      </c>
      <c r="C26" s="285">
        <v>1</v>
      </c>
      <c r="G26" s="264"/>
    </row>
    <row r="27" spans="2:7" ht="12.75">
      <c r="B27" s="94" t="s">
        <v>528</v>
      </c>
      <c r="C27" s="285">
        <v>6</v>
      </c>
      <c r="G27" s="264"/>
    </row>
    <row r="28" spans="2:7" ht="12.75">
      <c r="B28" s="94" t="s">
        <v>212</v>
      </c>
      <c r="C28" s="285">
        <v>7</v>
      </c>
      <c r="G28" s="264"/>
    </row>
    <row r="29" spans="2:7" ht="13.5" thickBot="1">
      <c r="B29" s="95" t="s">
        <v>529</v>
      </c>
      <c r="C29" s="286">
        <v>6</v>
      </c>
      <c r="G29" s="264"/>
    </row>
    <row r="30" spans="2:7" ht="14.25" thickBot="1" thickTop="1">
      <c r="B30" s="283" t="s">
        <v>384</v>
      </c>
      <c r="C30" s="494">
        <f>SUM(C24:C29)</f>
        <v>38</v>
      </c>
      <c r="G30" s="264"/>
    </row>
    <row r="33" spans="2:7" ht="14.25" thickBot="1" thickTop="1">
      <c r="B33" s="634" t="str">
        <f>"PROCEDIMIENTOS INCOADOS "&amp;ANYO_MEMORIA</f>
        <v>PROCEDIMIENTOS INCOADOS 2015</v>
      </c>
      <c r="C33" s="634"/>
      <c r="G33" s="203"/>
    </row>
    <row r="34" spans="2:7" ht="13.5" thickTop="1">
      <c r="B34" s="169" t="s">
        <v>792</v>
      </c>
      <c r="C34" s="281"/>
      <c r="G34" s="264"/>
    </row>
    <row r="35" spans="2:7" ht="12.75">
      <c r="B35" s="94" t="s">
        <v>495</v>
      </c>
      <c r="C35" s="285"/>
      <c r="G35" s="264"/>
    </row>
    <row r="36" spans="2:7" ht="12.75">
      <c r="B36" s="94" t="s">
        <v>755</v>
      </c>
      <c r="C36" s="285">
        <v>28</v>
      </c>
      <c r="G36" s="264"/>
    </row>
    <row r="37" spans="2:7" ht="12.75">
      <c r="B37" s="94" t="s">
        <v>1135</v>
      </c>
      <c r="C37" s="285"/>
      <c r="G37" s="264"/>
    </row>
    <row r="38" spans="2:7" ht="12.75">
      <c r="B38" s="94" t="s">
        <v>756</v>
      </c>
      <c r="C38" s="285">
        <v>10</v>
      </c>
      <c r="G38" s="264"/>
    </row>
    <row r="39" spans="2:7" ht="12.75">
      <c r="B39" s="94" t="s">
        <v>497</v>
      </c>
      <c r="C39" s="285"/>
      <c r="G39" s="264"/>
    </row>
    <row r="40" spans="2:7" ht="12.75">
      <c r="B40" s="94" t="s">
        <v>757</v>
      </c>
      <c r="C40" s="285"/>
      <c r="G40" s="264"/>
    </row>
    <row r="41" spans="2:7" ht="12.75">
      <c r="B41" s="94" t="s">
        <v>758</v>
      </c>
      <c r="C41" s="285"/>
      <c r="G41" s="264"/>
    </row>
    <row r="42" spans="2:7" ht="13.5" thickBot="1">
      <c r="B42" s="95" t="s">
        <v>759</v>
      </c>
      <c r="C42" s="286"/>
      <c r="G42" s="264"/>
    </row>
    <row r="43" spans="2:7" ht="14.25" thickBot="1" thickTop="1">
      <c r="B43" s="283" t="s">
        <v>384</v>
      </c>
      <c r="C43" s="494">
        <f>SUM(C34:C42)</f>
        <v>38</v>
      </c>
      <c r="G43" s="264"/>
    </row>
    <row r="44" spans="2:7" ht="13.5" thickTop="1">
      <c r="B44" s="422"/>
      <c r="C44" s="421"/>
      <c r="G44" s="264"/>
    </row>
    <row r="45" spans="2:7" ht="13.5" thickBot="1">
      <c r="B45" s="422"/>
      <c r="C45" s="421"/>
      <c r="G45" s="264"/>
    </row>
    <row r="46" spans="2:7" ht="14.25" thickBot="1" thickTop="1">
      <c r="B46" s="634" t="str">
        <f>"DELITOS EN CALIFICACIONES "&amp;ANYO_MEMORIA</f>
        <v>DELITOS EN CALIFICACIONES 2015</v>
      </c>
      <c r="C46" s="634"/>
      <c r="G46" s="203"/>
    </row>
    <row r="47" spans="2:7" ht="13.5" thickTop="1">
      <c r="B47" s="169" t="s">
        <v>424</v>
      </c>
      <c r="C47" s="281"/>
      <c r="G47" s="264"/>
    </row>
    <row r="48" spans="2:7" ht="12.75">
      <c r="B48" s="94" t="s">
        <v>527</v>
      </c>
      <c r="C48" s="285">
        <v>3</v>
      </c>
      <c r="G48" s="264"/>
    </row>
    <row r="49" spans="2:7" ht="12.75">
      <c r="B49" s="94" t="s">
        <v>423</v>
      </c>
      <c r="C49" s="285"/>
      <c r="G49" s="264"/>
    </row>
    <row r="50" spans="2:7" ht="12.75">
      <c r="B50" s="94" t="s">
        <v>528</v>
      </c>
      <c r="C50" s="285">
        <v>1</v>
      </c>
      <c r="G50" s="264"/>
    </row>
    <row r="51" spans="2:7" ht="12.75">
      <c r="B51" s="94" t="s">
        <v>212</v>
      </c>
      <c r="C51" s="285">
        <v>3</v>
      </c>
      <c r="G51" s="264"/>
    </row>
    <row r="52" spans="2:7" ht="13.5" thickBot="1">
      <c r="B52" s="95" t="s">
        <v>529</v>
      </c>
      <c r="C52" s="286">
        <v>3</v>
      </c>
      <c r="G52" s="264"/>
    </row>
    <row r="53" spans="2:7" ht="14.25" thickBot="1" thickTop="1">
      <c r="B53" s="283" t="s">
        <v>384</v>
      </c>
      <c r="C53" s="494">
        <f>SUM(C47:C52)</f>
        <v>10</v>
      </c>
      <c r="G53" s="264"/>
    </row>
    <row r="54" spans="2:7" ht="13.5" thickTop="1">
      <c r="B54" s="422"/>
      <c r="C54" s="421"/>
      <c r="G54" s="264"/>
    </row>
    <row r="56" spans="2:7" ht="14.25" thickBot="1" thickTop="1">
      <c r="B56" s="641" t="str">
        <f>"SENTENCIAS "&amp;ANYO_MEMORIA</f>
        <v>SENTENCIAS 2015</v>
      </c>
      <c r="C56" s="641"/>
      <c r="D56" s="423"/>
      <c r="E56" s="423"/>
      <c r="G56" s="203"/>
    </row>
    <row r="57" spans="2:7" ht="13.5" thickTop="1">
      <c r="B57" s="169" t="s">
        <v>502</v>
      </c>
      <c r="C57" s="281">
        <v>1</v>
      </c>
      <c r="D57" s="424"/>
      <c r="E57" s="91"/>
      <c r="G57" s="264"/>
    </row>
    <row r="58" spans="2:7" ht="13.5" thickBot="1">
      <c r="B58" s="209" t="s">
        <v>503</v>
      </c>
      <c r="C58" s="426">
        <v>2</v>
      </c>
      <c r="D58" s="424"/>
      <c r="E58" s="91"/>
      <c r="G58" s="264"/>
    </row>
    <row r="59" spans="2:7" ht="14.25" customHeight="1" thickBot="1" thickTop="1">
      <c r="B59" s="634" t="s">
        <v>760</v>
      </c>
      <c r="C59" s="634"/>
      <c r="D59" s="424"/>
      <c r="E59" s="91"/>
      <c r="G59" s="264"/>
    </row>
    <row r="60" spans="2:7" ht="13.5" thickTop="1">
      <c r="B60" s="169" t="s">
        <v>424</v>
      </c>
      <c r="C60" s="281"/>
      <c r="D60" s="424"/>
      <c r="E60" s="91"/>
      <c r="G60" s="264"/>
    </row>
    <row r="61" spans="2:7" ht="12.75">
      <c r="B61" s="94" t="s">
        <v>527</v>
      </c>
      <c r="C61" s="425"/>
      <c r="D61" s="424"/>
      <c r="E61" s="91"/>
      <c r="G61" s="264"/>
    </row>
    <row r="62" spans="2:7" ht="12.75">
      <c r="B62" s="94" t="s">
        <v>423</v>
      </c>
      <c r="C62" s="425"/>
      <c r="D62" s="424"/>
      <c r="E62" s="91"/>
      <c r="G62" s="264"/>
    </row>
    <row r="63" spans="2:7" ht="12.75">
      <c r="B63" s="94" t="s">
        <v>528</v>
      </c>
      <c r="C63" s="425">
        <v>2</v>
      </c>
      <c r="D63" s="424"/>
      <c r="E63" s="91"/>
      <c r="G63" s="264"/>
    </row>
    <row r="64" spans="2:7" ht="12.75">
      <c r="B64" s="94" t="s">
        <v>212</v>
      </c>
      <c r="C64" s="425">
        <v>1</v>
      </c>
      <c r="D64" s="424"/>
      <c r="E64" s="91"/>
      <c r="G64" s="264"/>
    </row>
    <row r="65" spans="2:7" ht="13.5" thickBot="1">
      <c r="B65" s="95" t="s">
        <v>529</v>
      </c>
      <c r="C65" s="282"/>
      <c r="D65" s="424"/>
      <c r="E65" s="91"/>
      <c r="G65" s="264"/>
    </row>
    <row r="66" spans="2:7" ht="14.25" thickBot="1" thickTop="1">
      <c r="B66" s="280" t="s">
        <v>384</v>
      </c>
      <c r="C66" s="495">
        <f>SUM(C60:C65)</f>
        <v>3</v>
      </c>
      <c r="D66" s="91"/>
      <c r="E66" s="91"/>
      <c r="G66" s="264"/>
    </row>
  </sheetData>
  <sheetProtection/>
  <mergeCells count="6">
    <mergeCell ref="B16:C16"/>
    <mergeCell ref="B23:C23"/>
    <mergeCell ref="B33:C33"/>
    <mergeCell ref="B46:C46"/>
    <mergeCell ref="B56:C56"/>
    <mergeCell ref="B59:C5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31"/>
  <dimension ref="B1:I41"/>
  <sheetViews>
    <sheetView showGridLines="0" showRowColHeaders="0" zoomScalePageLayoutView="0" workbookViewId="0" topLeftCell="D1">
      <selection activeCell="I5" sqref="I5"/>
    </sheetView>
  </sheetViews>
  <sheetFormatPr defaultColWidth="11.421875" defaultRowHeight="12.75"/>
  <cols>
    <col min="1" max="1" width="3.421875" style="1" customWidth="1"/>
    <col min="2" max="2" width="34.140625" style="1" customWidth="1"/>
    <col min="3" max="3" width="48.28125" style="1" customWidth="1"/>
    <col min="4" max="6" width="18.7109375" style="1" customWidth="1"/>
    <col min="7" max="7" width="18.00390625" style="1" customWidth="1"/>
    <col min="8" max="8" width="4.140625" style="1" customWidth="1"/>
    <col min="9" max="9" width="22.28125" style="1" customWidth="1"/>
    <col min="10" max="16384" width="11.421875" style="1" customWidth="1"/>
  </cols>
  <sheetData>
    <row r="1" ht="12.75">
      <c r="B1" s="1" t="s">
        <v>1136</v>
      </c>
    </row>
    <row r="3" ht="13.5" thickBot="1"/>
    <row r="4" spans="2:9" ht="40.5" thickBot="1" thickTop="1">
      <c r="B4" s="642" t="s">
        <v>613</v>
      </c>
      <c r="C4" s="643"/>
      <c r="D4" s="268" t="s">
        <v>962</v>
      </c>
      <c r="E4" s="269" t="s">
        <v>608</v>
      </c>
      <c r="F4" s="269" t="s">
        <v>614</v>
      </c>
      <c r="G4" s="270" t="s">
        <v>615</v>
      </c>
      <c r="I4" s="203"/>
    </row>
    <row r="5" spans="2:9" ht="24.75" customHeight="1" thickBot="1" thickTop="1">
      <c r="B5" s="644" t="s">
        <v>1137</v>
      </c>
      <c r="C5" s="163" t="s">
        <v>1138</v>
      </c>
      <c r="D5" s="271">
        <v>5</v>
      </c>
      <c r="E5" s="272"/>
      <c r="F5" s="272"/>
      <c r="G5" s="273"/>
      <c r="I5" s="264"/>
    </row>
    <row r="6" spans="2:9" ht="12.75" customHeight="1" thickBot="1" thickTop="1">
      <c r="B6" s="645"/>
      <c r="C6" s="497" t="s">
        <v>1139</v>
      </c>
      <c r="D6" s="271">
        <v>1</v>
      </c>
      <c r="E6" s="272"/>
      <c r="F6" s="272"/>
      <c r="G6" s="287"/>
      <c r="I6" s="264"/>
    </row>
    <row r="7" spans="2:9" ht="24.75" customHeight="1" thickBot="1" thickTop="1">
      <c r="B7" s="498" t="s">
        <v>1140</v>
      </c>
      <c r="C7" s="420" t="s">
        <v>1141</v>
      </c>
      <c r="D7" s="271"/>
      <c r="E7" s="272"/>
      <c r="F7" s="272"/>
      <c r="G7" s="287"/>
      <c r="I7" s="264"/>
    </row>
    <row r="8" spans="2:9" ht="24.75" customHeight="1" thickBot="1" thickTop="1">
      <c r="B8" s="644" t="s">
        <v>1142</v>
      </c>
      <c r="C8" s="163" t="s">
        <v>1143</v>
      </c>
      <c r="D8" s="271">
        <v>4</v>
      </c>
      <c r="E8" s="272">
        <v>1</v>
      </c>
      <c r="F8" s="272"/>
      <c r="G8" s="287"/>
      <c r="I8" s="264"/>
    </row>
    <row r="9" spans="2:9" ht="12.75" customHeight="1" thickBot="1" thickTop="1">
      <c r="B9" s="645"/>
      <c r="C9" s="169" t="s">
        <v>1144</v>
      </c>
      <c r="D9" s="271"/>
      <c r="E9" s="272"/>
      <c r="F9" s="272"/>
      <c r="G9" s="287"/>
      <c r="I9" s="264"/>
    </row>
    <row r="10" spans="2:9" ht="24.75" customHeight="1" thickBot="1" thickTop="1">
      <c r="B10" s="645"/>
      <c r="C10" s="95" t="s">
        <v>1145</v>
      </c>
      <c r="D10" s="271">
        <v>2</v>
      </c>
      <c r="E10" s="272"/>
      <c r="F10" s="272"/>
      <c r="G10" s="287"/>
      <c r="I10" s="264"/>
    </row>
    <row r="11" spans="2:9" ht="24.75" customHeight="1" thickBot="1" thickTop="1">
      <c r="B11" s="644" t="s">
        <v>1146</v>
      </c>
      <c r="C11" s="169" t="s">
        <v>1147</v>
      </c>
      <c r="D11" s="271"/>
      <c r="E11" s="272"/>
      <c r="F11" s="272"/>
      <c r="G11" s="287"/>
      <c r="I11" s="264"/>
    </row>
    <row r="12" spans="2:9" ht="24.75" customHeight="1" thickBot="1" thickTop="1">
      <c r="B12" s="645"/>
      <c r="C12" s="95" t="s">
        <v>1148</v>
      </c>
      <c r="D12" s="271">
        <v>1</v>
      </c>
      <c r="E12" s="272"/>
      <c r="F12" s="272">
        <v>3</v>
      </c>
      <c r="G12" s="287"/>
      <c r="I12" s="264"/>
    </row>
    <row r="13" spans="2:9" ht="24.75" customHeight="1" thickBot="1" thickTop="1">
      <c r="B13" s="496" t="s">
        <v>1149</v>
      </c>
      <c r="C13" s="420" t="s">
        <v>1150</v>
      </c>
      <c r="D13" s="271">
        <v>4</v>
      </c>
      <c r="E13" s="272"/>
      <c r="F13" s="272"/>
      <c r="G13" s="287"/>
      <c r="I13" s="264"/>
    </row>
    <row r="14" spans="2:9" ht="12.75" customHeight="1" thickBot="1" thickTop="1">
      <c r="B14" s="644" t="s">
        <v>1151</v>
      </c>
      <c r="C14" s="163" t="s">
        <v>1152</v>
      </c>
      <c r="D14" s="271">
        <v>10</v>
      </c>
      <c r="E14" s="272">
        <v>1</v>
      </c>
      <c r="F14" s="272"/>
      <c r="G14" s="287"/>
      <c r="I14" s="264"/>
    </row>
    <row r="15" spans="2:9" ht="12.75" customHeight="1" thickBot="1" thickTop="1">
      <c r="B15" s="645"/>
      <c r="C15" s="169" t="s">
        <v>1153</v>
      </c>
      <c r="D15" s="271">
        <v>3</v>
      </c>
      <c r="E15" s="272"/>
      <c r="F15" s="272"/>
      <c r="G15" s="287"/>
      <c r="I15" s="264"/>
    </row>
    <row r="16" spans="2:9" ht="24.75" customHeight="1" thickBot="1" thickTop="1">
      <c r="B16" s="645"/>
      <c r="C16" s="169" t="s">
        <v>1154</v>
      </c>
      <c r="D16" s="271"/>
      <c r="E16" s="272">
        <v>1</v>
      </c>
      <c r="F16" s="272"/>
      <c r="G16" s="287"/>
      <c r="I16" s="264"/>
    </row>
    <row r="17" spans="2:9" ht="12.75" customHeight="1" thickBot="1" thickTop="1">
      <c r="B17" s="645"/>
      <c r="C17" s="169" t="s">
        <v>1155</v>
      </c>
      <c r="D17" s="271">
        <v>5</v>
      </c>
      <c r="E17" s="272"/>
      <c r="F17" s="272"/>
      <c r="G17" s="287"/>
      <c r="I17" s="264"/>
    </row>
    <row r="18" spans="2:9" ht="24.75" customHeight="1" thickBot="1" thickTop="1">
      <c r="B18" s="645"/>
      <c r="C18" s="95" t="s">
        <v>1156</v>
      </c>
      <c r="D18" s="271"/>
      <c r="E18" s="272"/>
      <c r="F18" s="272"/>
      <c r="G18" s="287"/>
      <c r="I18" s="264"/>
    </row>
    <row r="19" spans="2:9" ht="12.75" customHeight="1" thickBot="1" thickTop="1">
      <c r="B19" s="498" t="s">
        <v>1157</v>
      </c>
      <c r="C19" s="95" t="s">
        <v>1158</v>
      </c>
      <c r="D19" s="271">
        <v>2</v>
      </c>
      <c r="E19" s="272"/>
      <c r="F19" s="272"/>
      <c r="G19" s="287"/>
      <c r="I19" s="264"/>
    </row>
    <row r="20" spans="2:9" ht="24.75" customHeight="1" thickBot="1" thickTop="1">
      <c r="B20" s="496" t="s">
        <v>1159</v>
      </c>
      <c r="C20" s="95" t="s">
        <v>1160</v>
      </c>
      <c r="D20" s="499">
        <v>3</v>
      </c>
      <c r="E20" s="500"/>
      <c r="F20" s="500"/>
      <c r="G20" s="501"/>
      <c r="I20" s="264"/>
    </row>
    <row r="21" spans="2:9" ht="14.25" thickBot="1" thickTop="1">
      <c r="B21" s="646" t="s">
        <v>384</v>
      </c>
      <c r="C21" s="647"/>
      <c r="D21" s="502">
        <f>SUM(D5:D20)</f>
        <v>40</v>
      </c>
      <c r="E21" s="503">
        <f>SUM(E5:E20)</f>
        <v>3</v>
      </c>
      <c r="F21" s="503">
        <f>SUM(F5:F20)</f>
        <v>3</v>
      </c>
      <c r="G21" s="504">
        <f>SUM(G5:G20)</f>
        <v>0</v>
      </c>
      <c r="I21" s="266"/>
    </row>
    <row r="22" ht="13.5" thickTop="1"/>
    <row r="23" ht="13.5" thickBot="1"/>
    <row r="24" spans="2:9" ht="14.25" customHeight="1" thickBot="1" thickTop="1">
      <c r="B24" s="634" t="s">
        <v>574</v>
      </c>
      <c r="C24" s="634"/>
      <c r="I24" s="203"/>
    </row>
    <row r="25" spans="2:8" ht="12.75" customHeight="1" thickTop="1">
      <c r="B25" s="169" t="s">
        <v>500</v>
      </c>
      <c r="C25" s="281">
        <v>0</v>
      </c>
      <c r="H25" s="414"/>
    </row>
    <row r="26" spans="2:8" ht="12.75" customHeight="1">
      <c r="B26" s="169" t="s">
        <v>950</v>
      </c>
      <c r="C26" s="281">
        <v>0</v>
      </c>
      <c r="H26" s="414"/>
    </row>
    <row r="27" spans="2:8" ht="12.75" customHeight="1" thickBot="1">
      <c r="B27" s="95" t="s">
        <v>616</v>
      </c>
      <c r="C27" s="282">
        <v>0</v>
      </c>
      <c r="H27" s="414"/>
    </row>
    <row r="28" spans="2:8" ht="14.25" thickBot="1" thickTop="1">
      <c r="B28" s="283" t="s">
        <v>384</v>
      </c>
      <c r="C28" s="505">
        <f>SUM(C25:C27)</f>
        <v>0</v>
      </c>
      <c r="H28" s="414"/>
    </row>
    <row r="31" spans="2:9" ht="14.25" customHeight="1" thickBot="1" thickTop="1">
      <c r="B31" s="634" t="s">
        <v>746</v>
      </c>
      <c r="C31" s="634"/>
      <c r="H31" s="203"/>
      <c r="I31" s="203"/>
    </row>
    <row r="32" spans="2:8" ht="12.75" customHeight="1" thickTop="1">
      <c r="B32" s="169" t="s">
        <v>617</v>
      </c>
      <c r="C32" s="281">
        <v>2</v>
      </c>
      <c r="H32" s="414"/>
    </row>
    <row r="33" spans="2:8" ht="12.75" customHeight="1">
      <c r="B33" s="169" t="s">
        <v>618</v>
      </c>
      <c r="C33" s="281"/>
      <c r="H33" s="414"/>
    </row>
    <row r="34" spans="2:8" ht="12.75" customHeight="1" thickBot="1">
      <c r="B34" s="95" t="s">
        <v>503</v>
      </c>
      <c r="C34" s="282"/>
      <c r="H34" s="414"/>
    </row>
    <row r="35" spans="2:3" ht="14.25" thickBot="1" thickTop="1">
      <c r="B35" s="283" t="s">
        <v>384</v>
      </c>
      <c r="C35" s="505">
        <f>SUM(C32:C34)</f>
        <v>2</v>
      </c>
    </row>
    <row r="37" ht="13.5" thickBot="1"/>
    <row r="38" spans="2:9" ht="14.25" customHeight="1" thickBot="1" thickTop="1">
      <c r="B38" s="634" t="s">
        <v>619</v>
      </c>
      <c r="C38" s="634"/>
      <c r="I38" s="203"/>
    </row>
    <row r="39" spans="2:8" ht="13.5" thickTop="1">
      <c r="B39" s="169" t="s">
        <v>620</v>
      </c>
      <c r="C39" s="281">
        <v>5</v>
      </c>
      <c r="H39" s="414"/>
    </row>
    <row r="40" spans="2:8" ht="12.75" customHeight="1" thickBot="1">
      <c r="B40" s="95" t="s">
        <v>621</v>
      </c>
      <c r="C40" s="282"/>
      <c r="H40" s="414"/>
    </row>
    <row r="41" spans="2:3" ht="14.25" thickBot="1" thickTop="1">
      <c r="B41" s="283" t="s">
        <v>384</v>
      </c>
      <c r="C41" s="505">
        <f>SUM(C39:C40)</f>
        <v>5</v>
      </c>
    </row>
  </sheetData>
  <sheetProtection/>
  <mergeCells count="9">
    <mergeCell ref="B24:C24"/>
    <mergeCell ref="B31:C31"/>
    <mergeCell ref="B38:C38"/>
    <mergeCell ref="B4:C4"/>
    <mergeCell ref="B5:B6"/>
    <mergeCell ref="B8:B10"/>
    <mergeCell ref="B11:B12"/>
    <mergeCell ref="B14:B18"/>
    <mergeCell ref="B21:C21"/>
  </mergeCells>
  <printOptions/>
  <pageMargins left="0.75" right="0.75" top="1" bottom="1" header="0.5118055555555555" footer="0.5118055555555555"/>
  <pageSetup horizontalDpi="300" verticalDpi="300" orientation="portrait" paperSize="9" scale="73" r:id="rId1"/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5"/>
  <dimension ref="A1:ET66"/>
  <sheetViews>
    <sheetView showGridLines="0" showRowColHeaders="0" showOutlineSymbols="0" zoomScalePageLayoutView="0" workbookViewId="0" topLeftCell="A1">
      <selection activeCell="EO22" sqref="EO22"/>
    </sheetView>
  </sheetViews>
  <sheetFormatPr defaultColWidth="11.421875" defaultRowHeight="12.75"/>
  <cols>
    <col min="1" max="1" width="2.7109375" style="288" customWidth="1"/>
    <col min="2" max="2" width="4.421875" style="288" customWidth="1"/>
    <col min="3" max="3" width="18.57421875" style="288" customWidth="1"/>
    <col min="4" max="4" width="36.140625" style="288" customWidth="1"/>
    <col min="5" max="5" width="18.57421875" style="288" customWidth="1"/>
    <col min="6" max="6" width="7.421875" style="288" customWidth="1"/>
    <col min="7" max="7" width="2.7109375" style="288" customWidth="1"/>
    <col min="8" max="8" width="10.140625" style="288" customWidth="1"/>
    <col min="9" max="13" width="11.421875" style="288" customWidth="1"/>
    <col min="14" max="14" width="5.57421875" style="288" customWidth="1"/>
    <col min="15" max="15" width="10.8515625" style="288" customWidth="1"/>
    <col min="16" max="16" width="2.7109375" style="288" customWidth="1"/>
    <col min="17" max="17" width="23.8515625" style="288" customWidth="1"/>
    <col min="18" max="19" width="12.7109375" style="288" customWidth="1"/>
    <col min="20" max="20" width="16.7109375" style="288" customWidth="1"/>
    <col min="21" max="21" width="17.8515625" style="288" customWidth="1"/>
    <col min="22" max="22" width="2.7109375" style="288" customWidth="1"/>
    <col min="23" max="23" width="11.421875" style="288" customWidth="1"/>
    <col min="24" max="25" width="12.7109375" style="288" customWidth="1"/>
    <col min="26" max="28" width="11.421875" style="288" customWidth="1"/>
    <col min="29" max="29" width="13.140625" style="288" customWidth="1"/>
    <col min="30" max="30" width="2.7109375" style="288" customWidth="1"/>
    <col min="31" max="31" width="6.28125" style="288" customWidth="1"/>
    <col min="32" max="35" width="13.7109375" style="288" customWidth="1"/>
    <col min="36" max="36" width="11.421875" style="288" customWidth="1"/>
    <col min="37" max="37" width="11.57421875" style="288" customWidth="1"/>
    <col min="38" max="38" width="2.7109375" style="288" customWidth="1"/>
    <col min="39" max="44" width="11.421875" style="288" customWidth="1"/>
    <col min="45" max="45" width="14.421875" style="288" customWidth="1"/>
    <col min="46" max="46" width="2.7109375" style="288" customWidth="1"/>
    <col min="47" max="47" width="11.421875" style="288" customWidth="1"/>
    <col min="48" max="50" width="19.140625" style="288" customWidth="1"/>
    <col min="51" max="51" width="14.7109375" style="288" customWidth="1"/>
    <col min="52" max="52" width="2.7109375" style="288" customWidth="1"/>
    <col min="53" max="53" width="7.00390625" style="288" customWidth="1"/>
    <col min="54" max="54" width="13.8515625" style="288" customWidth="1"/>
    <col min="55" max="59" width="11.421875" style="288" customWidth="1"/>
    <col min="60" max="60" width="5.421875" style="288" customWidth="1"/>
    <col min="61" max="61" width="2.7109375" style="288" customWidth="1"/>
    <col min="62" max="62" width="11.421875" style="288" customWidth="1"/>
    <col min="63" max="65" width="13.7109375" style="288" customWidth="1"/>
    <col min="66" max="66" width="11.421875" style="288" customWidth="1"/>
    <col min="67" max="67" width="19.140625" style="288" customWidth="1"/>
    <col min="68" max="68" width="2.7109375" style="288" customWidth="1"/>
    <col min="69" max="69" width="8.57421875" style="288" bestFit="1" customWidth="1"/>
    <col min="70" max="70" width="10.00390625" style="288" bestFit="1" customWidth="1"/>
    <col min="71" max="71" width="7.140625" style="288" customWidth="1"/>
    <col min="72" max="72" width="9.7109375" style="288" bestFit="1" customWidth="1"/>
    <col min="73" max="73" width="8.8515625" style="288" customWidth="1"/>
    <col min="74" max="75" width="8.7109375" style="288" customWidth="1"/>
    <col min="76" max="76" width="6.7109375" style="288" customWidth="1"/>
    <col min="77" max="77" width="9.57421875" style="288" customWidth="1"/>
    <col min="78" max="78" width="6.7109375" style="288" customWidth="1"/>
    <col min="79" max="79" width="7.8515625" style="288" customWidth="1"/>
    <col min="80" max="80" width="2.7109375" style="288" customWidth="1"/>
    <col min="81" max="81" width="21.00390625" style="288" customWidth="1"/>
    <col min="82" max="85" width="11.421875" style="288" customWidth="1"/>
    <col min="86" max="86" width="16.28125" style="288" customWidth="1"/>
    <col min="87" max="87" width="2.7109375" style="288" customWidth="1"/>
    <col min="88" max="88" width="16.8515625" style="288" customWidth="1"/>
    <col min="89" max="90" width="21.00390625" style="288" customWidth="1"/>
    <col min="91" max="92" width="11.421875" style="288" customWidth="1"/>
    <col min="93" max="93" width="2.7109375" style="288" customWidth="1"/>
    <col min="94" max="94" width="2.8515625" style="288" customWidth="1"/>
    <col min="95" max="95" width="21.00390625" style="288" customWidth="1"/>
    <col min="96" max="96" width="13.421875" style="288" customWidth="1"/>
    <col min="97" max="97" width="13.8515625" style="288" customWidth="1"/>
    <col min="98" max="100" width="11.421875" style="288" customWidth="1"/>
    <col min="101" max="101" width="2.8515625" style="288" customWidth="1"/>
    <col min="102" max="102" width="2.421875" style="288" customWidth="1"/>
    <col min="103" max="103" width="17.28125" style="288" customWidth="1"/>
    <col min="104" max="104" width="13.140625" style="288" customWidth="1"/>
    <col min="105" max="105" width="16.28125" style="288" bestFit="1" customWidth="1"/>
    <col min="106" max="106" width="15.421875" style="288" customWidth="1"/>
    <col min="107" max="107" width="17.7109375" style="288" bestFit="1" customWidth="1"/>
    <col min="108" max="108" width="2.57421875" style="288" customWidth="1"/>
    <col min="109" max="109" width="2.8515625" style="288" customWidth="1"/>
    <col min="110" max="110" width="22.140625" style="288" customWidth="1"/>
    <col min="111" max="112" width="20.140625" style="288" customWidth="1"/>
    <col min="113" max="113" width="22.140625" style="288" customWidth="1"/>
    <col min="114" max="114" width="2.8515625" style="288" customWidth="1"/>
    <col min="115" max="115" width="1.28515625" style="288" customWidth="1"/>
    <col min="116" max="116" width="16.140625" style="288" bestFit="1" customWidth="1"/>
    <col min="117" max="117" width="15.8515625" style="288" bestFit="1" customWidth="1"/>
    <col min="118" max="118" width="11.00390625" style="288" bestFit="1" customWidth="1"/>
    <col min="119" max="119" width="14.00390625" style="288" bestFit="1" customWidth="1"/>
    <col min="120" max="120" width="10.28125" style="288" bestFit="1" customWidth="1"/>
    <col min="121" max="121" width="14.28125" style="288" bestFit="1" customWidth="1"/>
    <col min="122" max="122" width="2.28125" style="288" customWidth="1"/>
    <col min="123" max="123" width="2.8515625" style="288" customWidth="1"/>
    <col min="124" max="124" width="8.7109375" style="288" customWidth="1"/>
    <col min="125" max="125" width="16.140625" style="288" bestFit="1" customWidth="1"/>
    <col min="126" max="126" width="11.421875" style="288" customWidth="1"/>
    <col min="127" max="127" width="15.57421875" style="288" bestFit="1" customWidth="1"/>
    <col min="128" max="128" width="22.421875" style="288" bestFit="1" customWidth="1"/>
    <col min="129" max="129" width="10.421875" style="288" customWidth="1"/>
    <col min="130" max="130" width="2.8515625" style="288" customWidth="1"/>
    <col min="131" max="131" width="1.57421875" style="288" customWidth="1"/>
    <col min="132" max="132" width="19.00390625" style="288" bestFit="1" customWidth="1"/>
    <col min="133" max="133" width="15.421875" style="288" bestFit="1" customWidth="1"/>
    <col min="134" max="134" width="11.00390625" style="288" bestFit="1" customWidth="1"/>
    <col min="135" max="135" width="23.00390625" style="288" bestFit="1" customWidth="1"/>
    <col min="136" max="137" width="6.7109375" style="288" customWidth="1"/>
    <col min="138" max="138" width="1.7109375" style="288" customWidth="1"/>
    <col min="139" max="139" width="2.8515625" style="288" customWidth="1"/>
    <col min="140" max="140" width="21.7109375" style="288" customWidth="1"/>
    <col min="141" max="141" width="19.421875" style="288" customWidth="1"/>
    <col min="142" max="142" width="22.140625" style="288" customWidth="1"/>
    <col min="143" max="143" width="21.7109375" style="288" customWidth="1"/>
    <col min="144" max="144" width="2.8515625" style="288" customWidth="1"/>
    <col min="145" max="145" width="21.28125" style="288" customWidth="1"/>
    <col min="146" max="147" width="18.7109375" style="288" customWidth="1"/>
    <col min="148" max="148" width="13.421875" style="288" customWidth="1"/>
    <col min="149" max="149" width="11.421875" style="288" customWidth="1"/>
    <col min="150" max="150" width="2.8515625" style="288" customWidth="1"/>
    <col min="151" max="16384" width="11.421875" style="288" customWidth="1"/>
  </cols>
  <sheetData>
    <row r="1" spans="1:150" ht="17.25">
      <c r="A1" s="289"/>
      <c r="B1" s="290"/>
      <c r="C1" s="659" t="str">
        <f>"FISCALÍA PROVINCIAL DE "&amp;UPPER(NOMBRE_PROV)</f>
        <v>FISCALÍA PROVINCIAL DE CANTABRIA</v>
      </c>
      <c r="D1" s="659"/>
      <c r="E1" s="659"/>
      <c r="G1" s="289"/>
      <c r="P1" s="289"/>
      <c r="V1" s="289"/>
      <c r="AD1" s="289"/>
      <c r="AL1" s="289"/>
      <c r="AT1" s="289"/>
      <c r="AZ1" s="289"/>
      <c r="BI1" s="289"/>
      <c r="BP1" s="289"/>
      <c r="CB1" s="289"/>
      <c r="CI1" s="289"/>
      <c r="CP1" s="371"/>
      <c r="CW1" s="401"/>
      <c r="CX1" s="402"/>
      <c r="CY1" s="663" t="str">
        <f>"FISCALÍA SUPERIOR DE "&amp;UPPER(NOMBRE_PROV)</f>
        <v>FISCALÍA SUPERIOR DE CANTABRIA</v>
      </c>
      <c r="CZ1" s="663"/>
      <c r="DA1" s="663"/>
      <c r="DB1" s="663"/>
      <c r="DC1" s="663"/>
      <c r="DD1" s="402"/>
      <c r="DE1" s="401"/>
      <c r="DF1" s="402"/>
      <c r="DG1" s="402"/>
      <c r="DH1" s="402"/>
      <c r="DI1" s="402"/>
      <c r="DJ1" s="401"/>
      <c r="DK1" s="402"/>
      <c r="DL1" s="402"/>
      <c r="DM1" s="402"/>
      <c r="DN1" s="402"/>
      <c r="DO1" s="402"/>
      <c r="DP1" s="402"/>
      <c r="DQ1" s="402"/>
      <c r="DR1" s="402"/>
      <c r="DS1" s="401"/>
      <c r="DT1" s="402"/>
      <c r="DU1" s="402"/>
      <c r="DV1" s="402"/>
      <c r="DW1" s="402"/>
      <c r="DX1" s="402"/>
      <c r="DY1" s="402"/>
      <c r="DZ1" s="401"/>
      <c r="EA1" s="402"/>
      <c r="EB1" s="402"/>
      <c r="EC1" s="402"/>
      <c r="ED1" s="402"/>
      <c r="EE1" s="402"/>
      <c r="EF1" s="402"/>
      <c r="EG1" s="402"/>
      <c r="EH1" s="402"/>
      <c r="EI1" s="403"/>
      <c r="EJ1" s="402"/>
      <c r="EK1" s="402"/>
      <c r="EL1" s="402"/>
      <c r="EM1" s="402"/>
      <c r="EN1" s="401"/>
      <c r="EO1" s="402"/>
      <c r="EP1" s="402"/>
      <c r="EQ1" s="404"/>
      <c r="ER1" s="404"/>
      <c r="ET1" s="401"/>
    </row>
    <row r="2" spans="1:150" s="292" customFormat="1" ht="12.75">
      <c r="A2" s="291">
        <v>0</v>
      </c>
      <c r="H2" s="293"/>
      <c r="Q2" s="293"/>
      <c r="AF2" s="651"/>
      <c r="AG2" s="651"/>
      <c r="AH2" s="651"/>
      <c r="AI2" s="651"/>
      <c r="AN2" s="651"/>
      <c r="AO2" s="651"/>
      <c r="AP2" s="651"/>
      <c r="AQ2" s="651"/>
      <c r="BB2" s="660"/>
      <c r="BC2" s="660"/>
      <c r="BD2" s="660"/>
      <c r="BE2" s="660"/>
      <c r="BF2" s="660"/>
      <c r="BG2" s="660"/>
      <c r="BQ2" s="660" t="s">
        <v>604</v>
      </c>
      <c r="BR2" s="660"/>
      <c r="BS2" s="660"/>
      <c r="BT2" s="660"/>
      <c r="BU2" s="660"/>
      <c r="BV2" s="660"/>
      <c r="BW2" s="660"/>
      <c r="BX2" s="660"/>
      <c r="BY2" s="660"/>
      <c r="BZ2" s="660"/>
      <c r="CW2" s="402"/>
      <c r="CX2" s="402"/>
      <c r="CY2" s="402"/>
      <c r="CZ2" s="402"/>
      <c r="DA2" s="402"/>
      <c r="DB2" s="402"/>
      <c r="DC2" s="402"/>
      <c r="DD2" s="402"/>
      <c r="DE2" s="402"/>
      <c r="DF2" s="402"/>
      <c r="DG2" s="402"/>
      <c r="DH2" s="402"/>
      <c r="DI2" s="402"/>
      <c r="DJ2" s="402"/>
      <c r="DK2" s="402"/>
      <c r="DL2" s="402"/>
      <c r="DM2" s="402"/>
      <c r="DN2" s="402"/>
      <c r="DO2" s="402"/>
      <c r="DP2" s="402"/>
      <c r="DQ2" s="402"/>
      <c r="DR2" s="402"/>
      <c r="DS2" s="402"/>
      <c r="DT2" s="402"/>
      <c r="DU2" s="402"/>
      <c r="DV2" s="402"/>
      <c r="DW2" s="402"/>
      <c r="DX2" s="402"/>
      <c r="DY2" s="402"/>
      <c r="DZ2" s="402"/>
      <c r="EA2" s="402"/>
      <c r="EB2" s="402"/>
      <c r="EC2" s="402"/>
      <c r="ED2" s="402"/>
      <c r="EE2" s="402"/>
      <c r="EF2" s="402"/>
      <c r="EG2" s="402"/>
      <c r="EH2" s="402"/>
      <c r="EI2" s="402"/>
      <c r="EJ2" s="402"/>
      <c r="EK2" s="402"/>
      <c r="EL2" s="402"/>
      <c r="EM2" s="402"/>
      <c r="EN2" s="402"/>
      <c r="EO2" s="402"/>
      <c r="EP2" s="402"/>
      <c r="EQ2" s="404"/>
      <c r="ER2" s="404"/>
      <c r="ET2" s="402"/>
    </row>
    <row r="3" spans="17:150" s="292" customFormat="1" ht="12.75">
      <c r="Q3" s="293"/>
      <c r="AF3" s="651" t="s">
        <v>605</v>
      </c>
      <c r="AG3" s="651"/>
      <c r="AH3" s="651"/>
      <c r="AI3" s="651"/>
      <c r="AN3" s="651" t="s">
        <v>606</v>
      </c>
      <c r="AO3" s="651"/>
      <c r="AP3" s="651"/>
      <c r="AQ3" s="651"/>
      <c r="BB3" s="660" t="s">
        <v>574</v>
      </c>
      <c r="BC3" s="660"/>
      <c r="BD3" s="660"/>
      <c r="BE3" s="660"/>
      <c r="BF3" s="660"/>
      <c r="BG3" s="660"/>
      <c r="CW3" s="402"/>
      <c r="CX3" s="402"/>
      <c r="CY3" s="402"/>
      <c r="CZ3" s="402"/>
      <c r="DA3" s="402"/>
      <c r="DB3" s="402"/>
      <c r="DC3" s="402"/>
      <c r="DD3" s="402"/>
      <c r="DE3" s="402"/>
      <c r="DF3" s="402"/>
      <c r="DG3" s="402"/>
      <c r="DH3" s="402"/>
      <c r="DI3" s="402"/>
      <c r="DJ3" s="402"/>
      <c r="DK3" s="402"/>
      <c r="DL3" s="402"/>
      <c r="DM3" s="402"/>
      <c r="DN3" s="402"/>
      <c r="DO3" s="402"/>
      <c r="DP3" s="402"/>
      <c r="DQ3" s="402"/>
      <c r="DR3" s="402"/>
      <c r="DS3" s="402"/>
      <c r="DT3" s="402"/>
      <c r="DU3" s="402"/>
      <c r="DV3" s="402"/>
      <c r="DW3" s="402"/>
      <c r="DX3" s="402"/>
      <c r="DY3" s="402"/>
      <c r="DZ3" s="402"/>
      <c r="EA3" s="402"/>
      <c r="EB3" s="402"/>
      <c r="EC3" s="402"/>
      <c r="ED3" s="402"/>
      <c r="EE3" s="402"/>
      <c r="EF3" s="402"/>
      <c r="EG3" s="402"/>
      <c r="EH3" s="402"/>
      <c r="EI3" s="402"/>
      <c r="EJ3" s="402"/>
      <c r="EK3" s="402"/>
      <c r="EL3" s="402"/>
      <c r="EM3" s="402"/>
      <c r="EN3" s="402"/>
      <c r="EO3" s="402"/>
      <c r="EP3" s="402"/>
      <c r="EQ3" s="404"/>
      <c r="ER3" s="404"/>
      <c r="ET3" s="402"/>
    </row>
    <row r="4" spans="3:150" s="295" customFormat="1" ht="21.75" customHeight="1">
      <c r="C4" s="651" t="s">
        <v>834</v>
      </c>
      <c r="D4" s="651"/>
      <c r="E4" s="651"/>
      <c r="I4" s="651" t="s">
        <v>857</v>
      </c>
      <c r="J4" s="651"/>
      <c r="K4" s="651"/>
      <c r="L4" s="651"/>
      <c r="M4" s="651"/>
      <c r="Q4" s="651" t="s">
        <v>607</v>
      </c>
      <c r="R4" s="651"/>
      <c r="S4" s="651"/>
      <c r="T4" s="651"/>
      <c r="W4" s="651" t="s">
        <v>608</v>
      </c>
      <c r="X4" s="651"/>
      <c r="Y4" s="651"/>
      <c r="Z4" s="651"/>
      <c r="AA4" s="651"/>
      <c r="AB4" s="651"/>
      <c r="AV4" s="651" t="s">
        <v>609</v>
      </c>
      <c r="AW4" s="651"/>
      <c r="AX4" s="651"/>
      <c r="BK4" s="651" t="s">
        <v>574</v>
      </c>
      <c r="BL4" s="651"/>
      <c r="BM4" s="651"/>
      <c r="BQ4" s="652" t="s">
        <v>683</v>
      </c>
      <c r="BR4" s="655" t="s">
        <v>610</v>
      </c>
      <c r="BS4" s="653" t="s">
        <v>695</v>
      </c>
      <c r="BT4" s="653" t="s">
        <v>975</v>
      </c>
      <c r="BU4" s="655" t="s">
        <v>696</v>
      </c>
      <c r="BV4" s="655" t="s">
        <v>697</v>
      </c>
      <c r="BW4" s="655" t="s">
        <v>698</v>
      </c>
      <c r="BX4" s="655" t="s">
        <v>195</v>
      </c>
      <c r="BY4" s="648" t="s">
        <v>699</v>
      </c>
      <c r="BZ4" s="648" t="s">
        <v>700</v>
      </c>
      <c r="CA4" s="648" t="s">
        <v>1072</v>
      </c>
      <c r="CD4" s="651" t="s">
        <v>983</v>
      </c>
      <c r="CE4" s="651"/>
      <c r="CF4" s="651"/>
      <c r="CK4" s="651" t="s">
        <v>638</v>
      </c>
      <c r="CL4" s="651"/>
      <c r="CR4" s="658" t="str">
        <f>DatosGenerales!B93</f>
        <v>SENTENCIAS JUZGADOS DE INSTRUCCIÓN EN JUICIOS DE FALTAS</v>
      </c>
      <c r="CS4" s="658"/>
      <c r="CW4" s="402"/>
      <c r="CX4" s="402"/>
      <c r="CY4" s="661" t="s">
        <v>963</v>
      </c>
      <c r="CZ4" s="661"/>
      <c r="DA4" s="661"/>
      <c r="DB4" s="661"/>
      <c r="DC4" s="661"/>
      <c r="DD4" s="402"/>
      <c r="DE4" s="402"/>
      <c r="DF4" s="402"/>
      <c r="DG4" s="661" t="s">
        <v>964</v>
      </c>
      <c r="DH4" s="661"/>
      <c r="DI4" s="402"/>
      <c r="DJ4" s="405"/>
      <c r="DK4" s="405"/>
      <c r="DL4" s="661" t="s">
        <v>965</v>
      </c>
      <c r="DM4" s="661"/>
      <c r="DN4" s="661"/>
      <c r="DO4" s="661"/>
      <c r="DP4" s="661"/>
      <c r="DQ4" s="661"/>
      <c r="DR4" s="405"/>
      <c r="DS4" s="405"/>
      <c r="DT4" s="405"/>
      <c r="DU4" s="661" t="s">
        <v>966</v>
      </c>
      <c r="DV4" s="661"/>
      <c r="DW4" s="661"/>
      <c r="DX4" s="661"/>
      <c r="DY4" s="405"/>
      <c r="DZ4" s="405"/>
      <c r="EA4" s="405"/>
      <c r="EB4" s="662" t="s">
        <v>967</v>
      </c>
      <c r="EC4" s="662"/>
      <c r="ED4" s="662"/>
      <c r="EE4" s="662"/>
      <c r="EF4" s="662"/>
      <c r="EG4" s="662"/>
      <c r="EH4" s="406"/>
      <c r="EI4" s="406"/>
      <c r="EJ4" s="406"/>
      <c r="EK4" s="662" t="s">
        <v>968</v>
      </c>
      <c r="EL4" s="662"/>
      <c r="EM4" s="405"/>
      <c r="EN4" s="405"/>
      <c r="EO4" s="405"/>
      <c r="EP4" s="661" t="s">
        <v>33</v>
      </c>
      <c r="EQ4" s="661"/>
      <c r="ER4" s="404"/>
      <c r="ET4" s="405"/>
    </row>
    <row r="5" spans="32:150" s="295" customFormat="1" ht="14.25" customHeight="1">
      <c r="AF5" s="299" t="s">
        <v>639</v>
      </c>
      <c r="AG5" s="300" t="s">
        <v>640</v>
      </c>
      <c r="AH5" s="300" t="s">
        <v>502</v>
      </c>
      <c r="AI5" s="301" t="s">
        <v>502</v>
      </c>
      <c r="AN5" s="299" t="s">
        <v>639</v>
      </c>
      <c r="AO5" s="300" t="s">
        <v>640</v>
      </c>
      <c r="AP5" s="300" t="s">
        <v>502</v>
      </c>
      <c r="AQ5" s="301" t="s">
        <v>502</v>
      </c>
      <c r="BB5" s="652" t="s">
        <v>641</v>
      </c>
      <c r="BC5" s="653" t="s">
        <v>642</v>
      </c>
      <c r="BD5" s="653" t="s">
        <v>643</v>
      </c>
      <c r="BE5" s="653" t="s">
        <v>945</v>
      </c>
      <c r="BF5" s="653" t="s">
        <v>946</v>
      </c>
      <c r="BG5" s="654" t="s">
        <v>947</v>
      </c>
      <c r="BQ5" s="652"/>
      <c r="BR5" s="656"/>
      <c r="BS5" s="653"/>
      <c r="BT5" s="653"/>
      <c r="BU5" s="656"/>
      <c r="BV5" s="656"/>
      <c r="BW5" s="656"/>
      <c r="BX5" s="656"/>
      <c r="BY5" s="649"/>
      <c r="BZ5" s="649"/>
      <c r="CA5" s="649"/>
      <c r="CW5" s="402"/>
      <c r="CX5" s="402"/>
      <c r="CY5" s="402"/>
      <c r="CZ5" s="402"/>
      <c r="DA5" s="405"/>
      <c r="DB5" s="402"/>
      <c r="DC5" s="402"/>
      <c r="DD5" s="402"/>
      <c r="DE5" s="402"/>
      <c r="DF5" s="402"/>
      <c r="DG5" s="402"/>
      <c r="DH5" s="402"/>
      <c r="DI5" s="402"/>
      <c r="DJ5" s="405"/>
      <c r="DK5" s="405"/>
      <c r="DL5" s="405"/>
      <c r="DM5" s="405"/>
      <c r="DN5" s="405"/>
      <c r="DO5" s="405"/>
      <c r="DP5" s="405"/>
      <c r="DQ5" s="405"/>
      <c r="DR5" s="405"/>
      <c r="DS5" s="405"/>
      <c r="DT5" s="405"/>
      <c r="DU5" s="405"/>
      <c r="DV5" s="405"/>
      <c r="DW5" s="405"/>
      <c r="DX5" s="405"/>
      <c r="DY5" s="405"/>
      <c r="DZ5" s="405"/>
      <c r="EA5" s="405"/>
      <c r="EB5" s="407"/>
      <c r="EC5" s="407"/>
      <c r="ED5" s="407"/>
      <c r="EE5" s="407"/>
      <c r="EF5" s="407"/>
      <c r="EG5" s="407"/>
      <c r="EH5" s="405"/>
      <c r="EI5" s="405"/>
      <c r="EJ5" s="405"/>
      <c r="EK5" s="407"/>
      <c r="EL5" s="407"/>
      <c r="EM5" s="405"/>
      <c r="EN5" s="405"/>
      <c r="EO5" s="405"/>
      <c r="EP5" s="405"/>
      <c r="EQ5" s="408"/>
      <c r="ER5" s="404"/>
      <c r="ET5" s="405"/>
    </row>
    <row r="6" spans="3:150" s="295" customFormat="1" ht="14.25" customHeight="1">
      <c r="C6" s="302" t="str">
        <f>"Incoadas en "&amp;ANYO_MEMORIA</f>
        <v>Incoadas en 2015</v>
      </c>
      <c r="D6" s="303" t="s">
        <v>668</v>
      </c>
      <c r="E6" s="302" t="s">
        <v>669</v>
      </c>
      <c r="I6" s="304" t="s">
        <v>670</v>
      </c>
      <c r="J6" s="303" t="s">
        <v>671</v>
      </c>
      <c r="K6" s="303" t="s">
        <v>904</v>
      </c>
      <c r="L6" s="303" t="s">
        <v>796</v>
      </c>
      <c r="M6" s="305" t="s">
        <v>504</v>
      </c>
      <c r="N6" s="306" t="s">
        <v>672</v>
      </c>
      <c r="O6" s="306"/>
      <c r="R6" s="304" t="s">
        <v>875</v>
      </c>
      <c r="S6" s="305" t="s">
        <v>876</v>
      </c>
      <c r="W6" s="304" t="s">
        <v>673</v>
      </c>
      <c r="X6" s="303" t="s">
        <v>674</v>
      </c>
      <c r="Y6" s="303" t="s">
        <v>675</v>
      </c>
      <c r="Z6" s="303" t="s">
        <v>497</v>
      </c>
      <c r="AA6" s="303" t="s">
        <v>498</v>
      </c>
      <c r="AB6" s="305" t="s">
        <v>870</v>
      </c>
      <c r="AF6" s="307" t="s">
        <v>676</v>
      </c>
      <c r="AG6" s="308" t="s">
        <v>676</v>
      </c>
      <c r="AH6" s="308" t="s">
        <v>677</v>
      </c>
      <c r="AI6" s="309" t="s">
        <v>678</v>
      </c>
      <c r="AN6" s="307" t="s">
        <v>676</v>
      </c>
      <c r="AO6" s="308" t="s">
        <v>676</v>
      </c>
      <c r="AP6" s="308" t="s">
        <v>677</v>
      </c>
      <c r="AQ6" s="309" t="s">
        <v>678</v>
      </c>
      <c r="AV6" s="304" t="s">
        <v>679</v>
      </c>
      <c r="AW6" s="303" t="s">
        <v>680</v>
      </c>
      <c r="AX6" s="305" t="s">
        <v>681</v>
      </c>
      <c r="BB6" s="652"/>
      <c r="BC6" s="653"/>
      <c r="BD6" s="653"/>
      <c r="BE6" s="653"/>
      <c r="BF6" s="653"/>
      <c r="BG6" s="654"/>
      <c r="BK6" s="304" t="s">
        <v>949</v>
      </c>
      <c r="BL6" s="303" t="s">
        <v>950</v>
      </c>
      <c r="BM6" s="305" t="s">
        <v>682</v>
      </c>
      <c r="BQ6" s="652"/>
      <c r="BR6" s="657"/>
      <c r="BS6" s="653"/>
      <c r="BT6" s="653"/>
      <c r="BU6" s="657"/>
      <c r="BV6" s="657"/>
      <c r="BW6" s="657"/>
      <c r="BX6" s="657"/>
      <c r="BY6" s="650"/>
      <c r="BZ6" s="650"/>
      <c r="CA6" s="650"/>
      <c r="CD6" s="304" t="s">
        <v>683</v>
      </c>
      <c r="CE6" s="303" t="s">
        <v>684</v>
      </c>
      <c r="CF6" s="305" t="s">
        <v>947</v>
      </c>
      <c r="CK6" s="304" t="s">
        <v>685</v>
      </c>
      <c r="CL6" s="305" t="s">
        <v>686</v>
      </c>
      <c r="CR6" s="372" t="s">
        <v>502</v>
      </c>
      <c r="CS6" s="373" t="s">
        <v>503</v>
      </c>
      <c r="CW6" s="402"/>
      <c r="CX6" s="402"/>
      <c r="CY6" s="409" t="s">
        <v>833</v>
      </c>
      <c r="CZ6" s="410" t="s">
        <v>13</v>
      </c>
      <c r="DA6" s="410" t="s">
        <v>969</v>
      </c>
      <c r="DB6" s="410" t="s">
        <v>970</v>
      </c>
      <c r="DC6" s="411" t="s">
        <v>21</v>
      </c>
      <c r="DD6" s="405"/>
      <c r="DE6" s="405"/>
      <c r="DF6" s="405"/>
      <c r="DG6" s="409" t="s">
        <v>971</v>
      </c>
      <c r="DH6" s="411" t="s">
        <v>972</v>
      </c>
      <c r="DI6" s="405"/>
      <c r="DJ6" s="405"/>
      <c r="DK6" s="405"/>
      <c r="DL6" s="409" t="s">
        <v>974</v>
      </c>
      <c r="DM6" s="410" t="s">
        <v>975</v>
      </c>
      <c r="DN6" s="410" t="s">
        <v>976</v>
      </c>
      <c r="DO6" s="410" t="s">
        <v>977</v>
      </c>
      <c r="DP6" s="410" t="s">
        <v>973</v>
      </c>
      <c r="DQ6" s="411" t="s">
        <v>970</v>
      </c>
      <c r="DR6" s="405"/>
      <c r="DS6" s="405"/>
      <c r="DT6" s="405"/>
      <c r="DU6" s="409" t="s">
        <v>974</v>
      </c>
      <c r="DV6" s="410" t="s">
        <v>1007</v>
      </c>
      <c r="DW6" s="410" t="s">
        <v>978</v>
      </c>
      <c r="DX6" s="411" t="s">
        <v>979</v>
      </c>
      <c r="DY6" s="405"/>
      <c r="DZ6" s="405"/>
      <c r="EA6" s="405"/>
      <c r="EB6" s="409" t="s">
        <v>943</v>
      </c>
      <c r="EC6" s="410" t="s">
        <v>946</v>
      </c>
      <c r="ED6" s="410" t="s">
        <v>980</v>
      </c>
      <c r="EE6" s="410" t="s">
        <v>942</v>
      </c>
      <c r="EF6" s="410" t="s">
        <v>945</v>
      </c>
      <c r="EG6" s="411" t="s">
        <v>947</v>
      </c>
      <c r="EH6" s="405"/>
      <c r="EI6" s="405"/>
      <c r="EJ6" s="405"/>
      <c r="EK6" s="409" t="s">
        <v>981</v>
      </c>
      <c r="EL6" s="411" t="s">
        <v>950</v>
      </c>
      <c r="EM6" s="405"/>
      <c r="EN6" s="405"/>
      <c r="EO6" s="405"/>
      <c r="EP6" s="409" t="s">
        <v>954</v>
      </c>
      <c r="EQ6" s="411" t="s">
        <v>947</v>
      </c>
      <c r="ER6" s="404"/>
      <c r="ET6" s="405"/>
    </row>
    <row r="7" spans="3:150" s="310" customFormat="1" ht="21" customHeight="1">
      <c r="C7" s="311">
        <f>DatosGenerales!D5</f>
        <v>43154</v>
      </c>
      <c r="D7" s="312">
        <f>SUM(DatosGenerales!D12:D17)</f>
        <v>6432</v>
      </c>
      <c r="E7" s="313">
        <f>SUM(DatosGenerales!D9:D11)</f>
        <v>37942</v>
      </c>
      <c r="I7" s="314">
        <f>DatosGenerales!D21</f>
        <v>2407</v>
      </c>
      <c r="J7" s="312">
        <f>DatosGenerales!D22</f>
        <v>310</v>
      </c>
      <c r="K7" s="311">
        <f>SUM(DatosGenerales!D23:DatosGenerales!D25)</f>
        <v>263</v>
      </c>
      <c r="L7" s="312">
        <f>DatosGenerales!D27</f>
        <v>1687</v>
      </c>
      <c r="M7" s="311">
        <f>DatosGenerales!D100</f>
        <v>1164</v>
      </c>
      <c r="N7" s="315">
        <f>L7-M7</f>
        <v>523</v>
      </c>
      <c r="O7" s="315"/>
      <c r="R7" s="314">
        <f>DatosGenerales!D37</f>
        <v>2454</v>
      </c>
      <c r="S7" s="316">
        <f>DatosGenerales!D38</f>
        <v>703</v>
      </c>
      <c r="W7" s="317">
        <f>DatosGenerales!D27</f>
        <v>1687</v>
      </c>
      <c r="X7" s="318">
        <f>DatosGenerales!D53</f>
        <v>1561</v>
      </c>
      <c r="Y7" s="318">
        <f>DatosGenerales!D54</f>
        <v>35</v>
      </c>
      <c r="Z7" s="318">
        <f>DatosGenerales!D67</f>
        <v>13</v>
      </c>
      <c r="AA7" s="318">
        <f>DatosGenerales!D75</f>
        <v>6</v>
      </c>
      <c r="AB7" s="319">
        <f>SUM(W7:AA7)</f>
        <v>3302</v>
      </c>
      <c r="AF7" s="314">
        <f>SUM(DatosGenerales!D111,DatosGenerales!D112,DatosGenerales!D115)</f>
        <v>1476</v>
      </c>
      <c r="AG7" s="312">
        <f>SUM(DatosGenerales!D113,DatosGenerales!D116)</f>
        <v>609</v>
      </c>
      <c r="AH7" s="312">
        <f>DatosGenerales!D111</f>
        <v>575</v>
      </c>
      <c r="AI7" s="316">
        <f>DatosGenerales!D112</f>
        <v>813</v>
      </c>
      <c r="AN7" s="314">
        <f>SUM(DatosGenerales!D122,DatosGenerales!D123,DatosGenerales!D126)</f>
        <v>41</v>
      </c>
      <c r="AO7" s="312">
        <f>SUM(DatosGenerales!D124,DatosGenerales!D127)</f>
        <v>20</v>
      </c>
      <c r="AP7" s="312">
        <f>DatosGenerales!D122</f>
        <v>6</v>
      </c>
      <c r="AQ7" s="316">
        <f>DatosGenerales!D123</f>
        <v>30</v>
      </c>
      <c r="AV7" s="314">
        <f>SUM(DatosGenerales!D142:DatosGenerales!D143)</f>
        <v>92</v>
      </c>
      <c r="AW7" s="312">
        <f>SUM(DatosGenerales!D144:DatosGenerales!D145)</f>
        <v>4</v>
      </c>
      <c r="AX7" s="316">
        <f>SUM(DatosGenerales!D146:DatosGenerales!D147)</f>
        <v>1</v>
      </c>
      <c r="BB7" s="314">
        <f>DatosGenerales!D153</f>
        <v>8</v>
      </c>
      <c r="BC7" s="312">
        <f>DatosGenerales!D154</f>
        <v>121</v>
      </c>
      <c r="BD7" s="312">
        <f>DatosGenerales!D155</f>
        <v>1</v>
      </c>
      <c r="BE7" s="312">
        <f>DatosGenerales!D156</f>
        <v>1</v>
      </c>
      <c r="BF7" s="312">
        <f>DatosGenerales!D157</f>
        <v>83</v>
      </c>
      <c r="BG7" s="316">
        <f>DatosGenerales!D158</f>
        <v>9</v>
      </c>
      <c r="BK7" s="314">
        <f>DatosGenerales!D159</f>
        <v>91</v>
      </c>
      <c r="BL7" s="312">
        <f>DatosGenerales!D160</f>
        <v>155</v>
      </c>
      <c r="BM7" s="319">
        <f>DatosGenerales!D162</f>
        <v>10</v>
      </c>
      <c r="BQ7" s="314">
        <f>DatosGenerales!D308</f>
        <v>1728</v>
      </c>
      <c r="BR7" s="318">
        <f>DatosGenerales!D312</f>
        <v>16</v>
      </c>
      <c r="BS7" s="318">
        <f>DatosGenerales!D329</f>
        <v>367</v>
      </c>
      <c r="BT7" s="318">
        <f>DatosGenerales!D332</f>
        <v>8</v>
      </c>
      <c r="BU7" s="318">
        <f>DatosGenerales!D342</f>
        <v>197</v>
      </c>
      <c r="BV7" s="318">
        <f>DatosGenerales!D347</f>
        <v>0</v>
      </c>
      <c r="BW7" s="318">
        <f>DatosGenerales!D358</f>
        <v>56</v>
      </c>
      <c r="BX7" s="318">
        <f>DatosGenerales!D363</f>
        <v>17</v>
      </c>
      <c r="BY7" s="312">
        <f>DatosGenerales!D368</f>
        <v>384</v>
      </c>
      <c r="BZ7" s="316">
        <f>DatosGenerales!D377</f>
        <v>93</v>
      </c>
      <c r="CA7" s="316">
        <f>DatosGenerales!D389</f>
        <v>1598</v>
      </c>
      <c r="CD7" s="314">
        <f>DatosGenerales!D207</f>
        <v>2491</v>
      </c>
      <c r="CE7" s="312">
        <f>DatosGenerales!D208</f>
        <v>1163</v>
      </c>
      <c r="CF7" s="316">
        <f>DatosGenerales!D209</f>
        <v>798</v>
      </c>
      <c r="CK7" s="314">
        <f>DatosGenerales!D218</f>
        <v>350</v>
      </c>
      <c r="CL7" s="316">
        <f>DatosGenerales!D221</f>
        <v>104</v>
      </c>
      <c r="CR7" s="374">
        <f>DatosGenerales!D94</f>
        <v>1447</v>
      </c>
      <c r="CS7" s="375">
        <f>DatosGenerales!D95</f>
        <v>1683</v>
      </c>
      <c r="CT7" s="320"/>
      <c r="CW7" s="402"/>
      <c r="CX7" s="402"/>
      <c r="CY7" s="372">
        <f>DatosGenerales!D261</f>
        <v>1</v>
      </c>
      <c r="CZ7" s="412">
        <f>DatosGenerales!D265</f>
        <v>2</v>
      </c>
      <c r="DA7" s="412">
        <f>DatosGenerales!D273</f>
        <v>1</v>
      </c>
      <c r="DB7" s="412">
        <f>DatosGenerales!D274</f>
        <v>0</v>
      </c>
      <c r="DC7" s="373">
        <f>DatosGenerales!D275</f>
        <v>0</v>
      </c>
      <c r="DD7" s="405"/>
      <c r="DE7" s="405"/>
      <c r="DF7" s="405"/>
      <c r="DG7" s="372">
        <f>DatosGenerales!D284</f>
        <v>7</v>
      </c>
      <c r="DH7" s="373">
        <f>DatosGenerales!D285</f>
        <v>1</v>
      </c>
      <c r="DI7" s="405"/>
      <c r="DJ7" s="405"/>
      <c r="DK7" s="405"/>
      <c r="DL7" s="372">
        <f>DatosGenerales!D234</f>
        <v>85</v>
      </c>
      <c r="DM7" s="412">
        <f>DatosGenerales!D235+DatosGenerales!D236</f>
        <v>3</v>
      </c>
      <c r="DN7" s="412">
        <f>DatosGenerales!D238</f>
        <v>0</v>
      </c>
      <c r="DO7" s="412">
        <f>DatosGenerales!D239+DatosGenerales!D240</f>
        <v>1</v>
      </c>
      <c r="DP7" s="412">
        <f>DatosGenerales!D237</f>
        <v>4</v>
      </c>
      <c r="DQ7" s="373">
        <f>DatosGenerales!D277</f>
        <v>0</v>
      </c>
      <c r="DR7" s="405"/>
      <c r="DS7" s="405"/>
      <c r="DT7" s="405"/>
      <c r="DU7" s="372">
        <f>DatosGenerales!D244</f>
        <v>12</v>
      </c>
      <c r="DV7" s="412">
        <f>DatosGenerales!D245+DatosGenerales!D246+DatosGenerales!D247</f>
        <v>106</v>
      </c>
      <c r="DW7" s="412">
        <f>DatosGenerales!D278</f>
        <v>0</v>
      </c>
      <c r="DX7" s="373">
        <f>DatosGenerales!D279</f>
        <v>0</v>
      </c>
      <c r="DY7" s="405"/>
      <c r="DZ7" s="405"/>
      <c r="EA7" s="405"/>
      <c r="EB7" s="372">
        <f>DatosGenerales!D154</f>
        <v>121</v>
      </c>
      <c r="EC7" s="412">
        <f>DatosGenerales!D157</f>
        <v>83</v>
      </c>
      <c r="ED7" s="412">
        <f>DatosGenerales!D155</f>
        <v>1</v>
      </c>
      <c r="EE7" s="412">
        <f>DatosGenerales!D153</f>
        <v>8</v>
      </c>
      <c r="EF7" s="412">
        <f>DatosGenerales!D156</f>
        <v>1</v>
      </c>
      <c r="EG7" s="373">
        <f>DatosGenerales!D158</f>
        <v>9</v>
      </c>
      <c r="EH7" s="405"/>
      <c r="EI7" s="405"/>
      <c r="EJ7" s="405"/>
      <c r="EK7" s="372">
        <f>DatosGenerales!D159</f>
        <v>91</v>
      </c>
      <c r="EL7" s="373">
        <f>DatosGenerales!D160</f>
        <v>155</v>
      </c>
      <c r="EM7" s="405"/>
      <c r="EN7" s="405"/>
      <c r="EO7" s="405"/>
      <c r="EP7" s="372">
        <f>DatosGenerales!D289</f>
        <v>0</v>
      </c>
      <c r="EQ7" s="373">
        <f>DatosGenerales!D290</f>
        <v>0</v>
      </c>
      <c r="ER7" s="404"/>
      <c r="ET7" s="405"/>
    </row>
    <row r="8" spans="2:150" ht="12.75">
      <c r="B8" s="321"/>
      <c r="CW8" s="402"/>
      <c r="CX8" s="402"/>
      <c r="CY8" s="405"/>
      <c r="CZ8" s="405"/>
      <c r="DA8" s="405"/>
      <c r="DB8" s="405"/>
      <c r="DC8" s="405"/>
      <c r="DD8" s="405"/>
      <c r="DE8" s="405"/>
      <c r="DF8" s="405"/>
      <c r="DG8" s="405"/>
      <c r="DH8" s="405"/>
      <c r="DI8" s="405"/>
      <c r="DJ8" s="405"/>
      <c r="DK8" s="405"/>
      <c r="DL8" s="405"/>
      <c r="DM8" s="405"/>
      <c r="DN8" s="405"/>
      <c r="DO8" s="405"/>
      <c r="DP8" s="405"/>
      <c r="DQ8" s="405"/>
      <c r="DR8" s="405"/>
      <c r="DS8" s="405"/>
      <c r="DT8" s="405"/>
      <c r="DU8" s="405"/>
      <c r="DV8" s="405"/>
      <c r="DW8" s="405"/>
      <c r="DX8" s="405"/>
      <c r="DY8" s="405"/>
      <c r="DZ8" s="405"/>
      <c r="EA8" s="405"/>
      <c r="EB8" s="405"/>
      <c r="EC8" s="405"/>
      <c r="ED8" s="405"/>
      <c r="EE8" s="405"/>
      <c r="EF8" s="405"/>
      <c r="EG8" s="405"/>
      <c r="EH8" s="405"/>
      <c r="EI8" s="405"/>
      <c r="EJ8" s="405"/>
      <c r="EK8" s="405"/>
      <c r="EL8" s="405"/>
      <c r="EM8" s="405"/>
      <c r="EN8" s="405"/>
      <c r="EO8" s="405"/>
      <c r="EP8" s="405"/>
      <c r="EQ8" s="404"/>
      <c r="ER8" s="404"/>
      <c r="ET8" s="405"/>
    </row>
    <row r="9" spans="101:150" ht="12.75">
      <c r="CW9" s="402"/>
      <c r="CX9" s="402"/>
      <c r="CY9" s="405"/>
      <c r="CZ9" s="405"/>
      <c r="DA9" s="405"/>
      <c r="DB9" s="405"/>
      <c r="DC9" s="405"/>
      <c r="DD9" s="405"/>
      <c r="DE9" s="405"/>
      <c r="DF9" s="405"/>
      <c r="DG9" s="405"/>
      <c r="DH9" s="405"/>
      <c r="DI9" s="405"/>
      <c r="DJ9" s="405"/>
      <c r="DK9" s="405"/>
      <c r="DL9" s="405"/>
      <c r="DM9" s="405"/>
      <c r="DN9" s="405"/>
      <c r="DO9" s="405"/>
      <c r="DP9" s="405"/>
      <c r="DQ9" s="405"/>
      <c r="DR9" s="405"/>
      <c r="DS9" s="405"/>
      <c r="DT9" s="405"/>
      <c r="DU9" s="405"/>
      <c r="DV9" s="405"/>
      <c r="DW9" s="405"/>
      <c r="DX9" s="405"/>
      <c r="DY9" s="405"/>
      <c r="DZ9" s="405"/>
      <c r="EA9" s="405"/>
      <c r="EB9" s="405"/>
      <c r="EC9" s="405"/>
      <c r="ED9" s="405"/>
      <c r="EE9" s="405"/>
      <c r="EF9" s="405"/>
      <c r="EG9" s="405"/>
      <c r="EH9" s="405"/>
      <c r="EI9" s="405"/>
      <c r="EJ9" s="405"/>
      <c r="EK9" s="405"/>
      <c r="EL9" s="405"/>
      <c r="EM9" s="405"/>
      <c r="EN9" s="405"/>
      <c r="EO9" s="405"/>
      <c r="EP9" s="405"/>
      <c r="EQ9" s="404"/>
      <c r="ER9" s="404"/>
      <c r="ET9" s="405"/>
    </row>
    <row r="10" spans="101:150" ht="12.75">
      <c r="CW10" s="402"/>
      <c r="CX10" s="402"/>
      <c r="CY10" s="405"/>
      <c r="CZ10" s="405"/>
      <c r="DA10" s="405"/>
      <c r="DB10" s="405"/>
      <c r="DC10" s="405"/>
      <c r="DD10" s="405"/>
      <c r="DE10" s="405"/>
      <c r="DF10" s="405"/>
      <c r="DG10" s="405"/>
      <c r="DH10" s="405"/>
      <c r="DI10" s="405"/>
      <c r="DJ10" s="405"/>
      <c r="DK10" s="405"/>
      <c r="DL10" s="405"/>
      <c r="DM10" s="405"/>
      <c r="DN10" s="405"/>
      <c r="DO10" s="405"/>
      <c r="DP10" s="405"/>
      <c r="DQ10" s="405"/>
      <c r="DR10" s="405"/>
      <c r="DS10" s="405"/>
      <c r="DT10" s="405"/>
      <c r="DU10" s="405"/>
      <c r="DV10" s="405"/>
      <c r="DW10" s="405"/>
      <c r="DX10" s="405"/>
      <c r="DY10" s="405"/>
      <c r="DZ10" s="405"/>
      <c r="EA10" s="405"/>
      <c r="EB10" s="405"/>
      <c r="EC10" s="405"/>
      <c r="ED10" s="405"/>
      <c r="EE10" s="405"/>
      <c r="EF10" s="405"/>
      <c r="EG10" s="405"/>
      <c r="EH10" s="405"/>
      <c r="EI10" s="405"/>
      <c r="EJ10" s="405"/>
      <c r="EK10" s="405"/>
      <c r="EL10" s="405"/>
      <c r="EM10" s="405"/>
      <c r="EN10" s="405"/>
      <c r="EO10" s="405"/>
      <c r="EP10" s="405"/>
      <c r="EQ10" s="404"/>
      <c r="ER10" s="404"/>
      <c r="ET10" s="405"/>
    </row>
    <row r="11" spans="101:150" ht="12.75">
      <c r="CW11" s="402"/>
      <c r="CX11" s="402"/>
      <c r="CY11" s="405"/>
      <c r="CZ11" s="405"/>
      <c r="DA11" s="405"/>
      <c r="DB11" s="405"/>
      <c r="DC11" s="405"/>
      <c r="DD11" s="405"/>
      <c r="DE11" s="405"/>
      <c r="DF11" s="405"/>
      <c r="DG11" s="405"/>
      <c r="DH11" s="405"/>
      <c r="DI11" s="405"/>
      <c r="DJ11" s="405"/>
      <c r="DK11" s="405"/>
      <c r="DL11" s="405"/>
      <c r="DM11" s="405"/>
      <c r="DN11" s="405"/>
      <c r="DO11" s="405"/>
      <c r="DP11" s="405"/>
      <c r="DQ11" s="405"/>
      <c r="DR11" s="405"/>
      <c r="DS11" s="405"/>
      <c r="DT11" s="405"/>
      <c r="DU11" s="405"/>
      <c r="DV11" s="405"/>
      <c r="DW11" s="405"/>
      <c r="DX11" s="405"/>
      <c r="DY11" s="405"/>
      <c r="DZ11" s="405"/>
      <c r="EA11" s="405"/>
      <c r="EB11" s="405"/>
      <c r="EC11" s="405"/>
      <c r="ED11" s="405"/>
      <c r="EE11" s="405"/>
      <c r="EF11" s="405"/>
      <c r="EG11" s="405"/>
      <c r="EH11" s="405"/>
      <c r="EI11" s="405"/>
      <c r="EJ11" s="405"/>
      <c r="EK11" s="405"/>
      <c r="EL11" s="405"/>
      <c r="EM11" s="405"/>
      <c r="EN11" s="405"/>
      <c r="EO11" s="405"/>
      <c r="EP11" s="405"/>
      <c r="EQ11" s="404"/>
      <c r="ER11" s="404"/>
      <c r="ET11" s="405"/>
    </row>
    <row r="12" spans="101:150" ht="12.75">
      <c r="CW12" s="402"/>
      <c r="CX12" s="402"/>
      <c r="CY12" s="402"/>
      <c r="CZ12" s="402"/>
      <c r="DA12" s="402"/>
      <c r="DB12" s="402"/>
      <c r="DC12" s="402"/>
      <c r="DD12" s="402"/>
      <c r="DE12" s="402"/>
      <c r="DF12" s="402"/>
      <c r="DG12" s="402"/>
      <c r="DH12" s="402"/>
      <c r="DI12" s="402"/>
      <c r="DJ12" s="402"/>
      <c r="DK12" s="402"/>
      <c r="DL12" s="402"/>
      <c r="DM12" s="402"/>
      <c r="DN12" s="402"/>
      <c r="DO12" s="402"/>
      <c r="DP12" s="402"/>
      <c r="DQ12" s="402"/>
      <c r="DR12" s="402"/>
      <c r="DS12" s="402"/>
      <c r="DT12" s="402"/>
      <c r="DU12" s="402"/>
      <c r="DV12" s="402"/>
      <c r="DW12" s="402"/>
      <c r="DX12" s="402"/>
      <c r="DY12" s="402"/>
      <c r="DZ12" s="402"/>
      <c r="EA12" s="402"/>
      <c r="EB12" s="402"/>
      <c r="EC12" s="402"/>
      <c r="ED12" s="402"/>
      <c r="EE12" s="402"/>
      <c r="EF12" s="402"/>
      <c r="EG12" s="402"/>
      <c r="EH12" s="402"/>
      <c r="EI12" s="402"/>
      <c r="EJ12" s="402"/>
      <c r="EK12" s="402"/>
      <c r="EL12" s="402"/>
      <c r="EM12" s="402"/>
      <c r="EN12" s="402"/>
      <c r="EO12" s="402"/>
      <c r="EP12" s="402"/>
      <c r="EQ12" s="404"/>
      <c r="ER12" s="404"/>
      <c r="ET12" s="402"/>
    </row>
    <row r="13" spans="101:150" ht="12.75">
      <c r="CW13" s="402"/>
      <c r="CX13" s="402"/>
      <c r="CY13" s="402"/>
      <c r="CZ13" s="402"/>
      <c r="DA13" s="402"/>
      <c r="DB13" s="402"/>
      <c r="DC13" s="402"/>
      <c r="DD13" s="402"/>
      <c r="DE13" s="402"/>
      <c r="DF13" s="402"/>
      <c r="DG13" s="402"/>
      <c r="DH13" s="402"/>
      <c r="DI13" s="402"/>
      <c r="DJ13" s="402"/>
      <c r="DK13" s="402"/>
      <c r="DL13" s="402"/>
      <c r="DM13" s="402"/>
      <c r="DN13" s="402"/>
      <c r="DO13" s="402"/>
      <c r="DP13" s="402"/>
      <c r="DQ13" s="402"/>
      <c r="DR13" s="402"/>
      <c r="DS13" s="402"/>
      <c r="DT13" s="402"/>
      <c r="DU13" s="402"/>
      <c r="DV13" s="402"/>
      <c r="DW13" s="402"/>
      <c r="DX13" s="402"/>
      <c r="DY13" s="402"/>
      <c r="DZ13" s="402"/>
      <c r="EA13" s="402"/>
      <c r="EB13" s="402"/>
      <c r="EC13" s="402"/>
      <c r="ED13" s="402"/>
      <c r="EE13" s="402"/>
      <c r="EF13" s="402"/>
      <c r="EG13" s="402"/>
      <c r="EH13" s="402"/>
      <c r="EI13" s="402"/>
      <c r="EJ13" s="402"/>
      <c r="EK13" s="402"/>
      <c r="EL13" s="402"/>
      <c r="EM13" s="402"/>
      <c r="EN13" s="402"/>
      <c r="EO13" s="402"/>
      <c r="EP13" s="402"/>
      <c r="EQ13" s="404"/>
      <c r="ER13" s="404"/>
      <c r="ET13" s="402"/>
    </row>
    <row r="14" spans="101:150" ht="12.75">
      <c r="CW14" s="402"/>
      <c r="CX14" s="402"/>
      <c r="CY14" s="402"/>
      <c r="CZ14" s="402"/>
      <c r="DA14" s="402"/>
      <c r="DB14" s="402"/>
      <c r="DC14" s="402"/>
      <c r="DD14" s="402"/>
      <c r="DE14" s="402"/>
      <c r="DF14" s="402"/>
      <c r="DG14" s="402"/>
      <c r="DH14" s="402"/>
      <c r="DI14" s="402"/>
      <c r="DJ14" s="402"/>
      <c r="DK14" s="402"/>
      <c r="DL14" s="402"/>
      <c r="DM14" s="402"/>
      <c r="DN14" s="402"/>
      <c r="DO14" s="402"/>
      <c r="DP14" s="402"/>
      <c r="DQ14" s="402"/>
      <c r="DR14" s="402"/>
      <c r="DS14" s="402"/>
      <c r="DT14" s="402"/>
      <c r="DU14" s="402"/>
      <c r="DV14" s="402"/>
      <c r="DW14" s="402"/>
      <c r="DX14" s="402"/>
      <c r="DY14" s="402"/>
      <c r="DZ14" s="402"/>
      <c r="EA14" s="402"/>
      <c r="EB14" s="402"/>
      <c r="EC14" s="402"/>
      <c r="ED14" s="402"/>
      <c r="EE14" s="402"/>
      <c r="EF14" s="402"/>
      <c r="EG14" s="402"/>
      <c r="EH14" s="402"/>
      <c r="EI14" s="402"/>
      <c r="EJ14" s="402"/>
      <c r="EK14" s="402"/>
      <c r="EL14" s="402"/>
      <c r="EM14" s="402"/>
      <c r="EN14" s="402"/>
      <c r="EO14" s="402"/>
      <c r="EP14" s="402"/>
      <c r="EQ14" s="404"/>
      <c r="ER14" s="404"/>
      <c r="ET14" s="402"/>
    </row>
    <row r="15" spans="54:150" ht="12.75">
      <c r="BB15" s="322"/>
      <c r="BC15" s="322"/>
      <c r="BD15" s="322"/>
      <c r="BE15" s="322"/>
      <c r="BF15" s="322"/>
      <c r="BG15" s="322"/>
      <c r="BH15" s="322"/>
      <c r="CW15" s="402"/>
      <c r="CX15" s="402"/>
      <c r="CY15" s="402"/>
      <c r="CZ15" s="402"/>
      <c r="DA15" s="402"/>
      <c r="DB15" s="402"/>
      <c r="DC15" s="402"/>
      <c r="DD15" s="402"/>
      <c r="DE15" s="402"/>
      <c r="DF15" s="402"/>
      <c r="DG15" s="402"/>
      <c r="DH15" s="402"/>
      <c r="DI15" s="402"/>
      <c r="DJ15" s="402"/>
      <c r="DK15" s="402"/>
      <c r="DL15" s="402"/>
      <c r="DM15" s="402"/>
      <c r="DN15" s="402"/>
      <c r="DO15" s="402"/>
      <c r="DP15" s="402"/>
      <c r="DQ15" s="402"/>
      <c r="DR15" s="402"/>
      <c r="DS15" s="402"/>
      <c r="DT15" s="402"/>
      <c r="DU15" s="402"/>
      <c r="DV15" s="402"/>
      <c r="DW15" s="402"/>
      <c r="DX15" s="402"/>
      <c r="DY15" s="402"/>
      <c r="DZ15" s="402"/>
      <c r="EA15" s="402"/>
      <c r="EB15" s="402"/>
      <c r="EC15" s="402"/>
      <c r="ED15" s="402"/>
      <c r="EE15" s="402"/>
      <c r="EF15" s="402"/>
      <c r="EG15" s="402"/>
      <c r="EH15" s="402"/>
      <c r="EI15" s="402"/>
      <c r="EJ15" s="402"/>
      <c r="EK15" s="402"/>
      <c r="EL15" s="402"/>
      <c r="EM15" s="402"/>
      <c r="EN15" s="402"/>
      <c r="EO15" s="402"/>
      <c r="EP15" s="402"/>
      <c r="EQ15" s="404"/>
      <c r="ER15" s="404"/>
      <c r="ET15" s="402"/>
    </row>
    <row r="16" spans="54:150" ht="12.75" customHeight="1">
      <c r="BB16" s="323"/>
      <c r="BC16" s="323"/>
      <c r="BD16" s="323"/>
      <c r="BE16" s="323"/>
      <c r="BF16" s="323"/>
      <c r="BG16" s="323"/>
      <c r="BH16" s="322"/>
      <c r="CW16" s="402"/>
      <c r="CX16" s="402"/>
      <c r="CY16" s="402"/>
      <c r="CZ16" s="402"/>
      <c r="DA16" s="402"/>
      <c r="DB16" s="402"/>
      <c r="DC16" s="402"/>
      <c r="DD16" s="402"/>
      <c r="DE16" s="402"/>
      <c r="DF16" s="402"/>
      <c r="DG16" s="402"/>
      <c r="DH16" s="402"/>
      <c r="DI16" s="402"/>
      <c r="DJ16" s="402"/>
      <c r="DK16" s="402"/>
      <c r="DL16" s="402"/>
      <c r="DM16" s="402"/>
      <c r="DN16" s="402"/>
      <c r="DO16" s="402"/>
      <c r="DP16" s="402"/>
      <c r="DQ16" s="402"/>
      <c r="DR16" s="402"/>
      <c r="DS16" s="402"/>
      <c r="DT16" s="402"/>
      <c r="DU16" s="402"/>
      <c r="DV16" s="402"/>
      <c r="DW16" s="402"/>
      <c r="DX16" s="402"/>
      <c r="DY16" s="402"/>
      <c r="DZ16" s="402"/>
      <c r="EA16" s="402"/>
      <c r="EB16" s="402"/>
      <c r="EC16" s="402"/>
      <c r="ED16" s="402"/>
      <c r="EE16" s="402"/>
      <c r="EF16" s="402"/>
      <c r="EG16" s="402"/>
      <c r="EH16" s="402"/>
      <c r="EI16" s="402"/>
      <c r="EJ16" s="402"/>
      <c r="EK16" s="402"/>
      <c r="EL16" s="402"/>
      <c r="EM16" s="402"/>
      <c r="EN16" s="402"/>
      <c r="EO16" s="402"/>
      <c r="EP16" s="402"/>
      <c r="EQ16" s="404"/>
      <c r="ER16" s="404"/>
      <c r="ET16" s="402"/>
    </row>
    <row r="17" spans="54:150" ht="12.75">
      <c r="BB17" s="323"/>
      <c r="BC17" s="323"/>
      <c r="BD17" s="323"/>
      <c r="BE17" s="323"/>
      <c r="BF17" s="323"/>
      <c r="BG17" s="323"/>
      <c r="BH17" s="322"/>
      <c r="CW17" s="404"/>
      <c r="CX17" s="404"/>
      <c r="CY17" s="404"/>
      <c r="CZ17" s="404"/>
      <c r="DA17" s="404"/>
      <c r="DB17" s="404"/>
      <c r="DC17" s="404"/>
      <c r="DD17" s="404"/>
      <c r="DE17" s="404"/>
      <c r="DF17" s="404"/>
      <c r="DG17" s="404"/>
      <c r="DH17" s="404"/>
      <c r="DI17" s="404"/>
      <c r="DJ17" s="404"/>
      <c r="DK17" s="404"/>
      <c r="DL17" s="404"/>
      <c r="DM17" s="404"/>
      <c r="DN17" s="404"/>
      <c r="DO17" s="404"/>
      <c r="DP17" s="404"/>
      <c r="DQ17" s="404"/>
      <c r="DR17" s="404"/>
      <c r="DS17" s="404"/>
      <c r="DT17" s="404"/>
      <c r="DU17" s="404"/>
      <c r="DV17" s="404"/>
      <c r="DW17" s="404"/>
      <c r="DX17" s="404"/>
      <c r="DY17" s="404"/>
      <c r="DZ17" s="404"/>
      <c r="EA17" s="404"/>
      <c r="EB17" s="404"/>
      <c r="EC17" s="404"/>
      <c r="ED17" s="404"/>
      <c r="EE17" s="404"/>
      <c r="EF17" s="404"/>
      <c r="EG17" s="404"/>
      <c r="EH17" s="404"/>
      <c r="EI17" s="404"/>
      <c r="EJ17" s="404"/>
      <c r="EK17" s="404"/>
      <c r="EL17" s="404"/>
      <c r="EM17" s="404"/>
      <c r="EN17" s="404"/>
      <c r="EO17" s="404"/>
      <c r="EP17" s="404"/>
      <c r="EQ17" s="404"/>
      <c r="ER17" s="404"/>
      <c r="ET17" s="404"/>
    </row>
    <row r="18" spans="54:150" ht="12.75">
      <c r="BB18" s="322"/>
      <c r="BC18" s="322"/>
      <c r="BD18" s="322"/>
      <c r="BE18" s="322"/>
      <c r="BF18" s="322"/>
      <c r="BG18" s="322"/>
      <c r="BH18" s="322"/>
      <c r="CW18" s="404"/>
      <c r="CX18" s="404"/>
      <c r="CY18" s="404"/>
      <c r="CZ18" s="404"/>
      <c r="DA18" s="404"/>
      <c r="DB18" s="404"/>
      <c r="DC18" s="404"/>
      <c r="DD18" s="404"/>
      <c r="DE18" s="404"/>
      <c r="DF18" s="404"/>
      <c r="DG18" s="404"/>
      <c r="DH18" s="404"/>
      <c r="DI18" s="404"/>
      <c r="DJ18" s="404"/>
      <c r="DK18" s="404"/>
      <c r="DL18" s="404"/>
      <c r="DM18" s="404"/>
      <c r="DN18" s="404"/>
      <c r="DO18" s="404"/>
      <c r="DP18" s="404"/>
      <c r="DQ18" s="404"/>
      <c r="DR18" s="404"/>
      <c r="DS18" s="404"/>
      <c r="DT18" s="404"/>
      <c r="DU18" s="404"/>
      <c r="DV18" s="404"/>
      <c r="DW18" s="404"/>
      <c r="DX18" s="404"/>
      <c r="DY18" s="404"/>
      <c r="DZ18" s="404"/>
      <c r="EA18" s="404"/>
      <c r="EB18" s="404"/>
      <c r="EC18" s="404"/>
      <c r="ED18" s="404"/>
      <c r="EE18" s="404"/>
      <c r="EF18" s="404"/>
      <c r="EG18" s="404"/>
      <c r="EH18" s="404"/>
      <c r="EI18" s="404"/>
      <c r="EJ18" s="404"/>
      <c r="EK18" s="404"/>
      <c r="EL18" s="404"/>
      <c r="EM18" s="404"/>
      <c r="EN18" s="404"/>
      <c r="EO18" s="404"/>
      <c r="EP18" s="404"/>
      <c r="EQ18" s="404"/>
      <c r="ER18" s="404"/>
      <c r="ET18" s="404"/>
    </row>
    <row r="22" spans="69:73" ht="12.75">
      <c r="BQ22" s="333" t="s">
        <v>579</v>
      </c>
      <c r="BU22" s="333"/>
    </row>
    <row r="23" spans="25:40" ht="12.75">
      <c r="Y23" s="324"/>
      <c r="AF23" s="325"/>
      <c r="AN23" s="325"/>
    </row>
    <row r="30" ht="12.75">
      <c r="BP30" s="326"/>
    </row>
    <row r="31" s="295" customFormat="1" ht="12.75" customHeight="1">
      <c r="BP31" s="328"/>
    </row>
    <row r="32" s="310" customFormat="1" ht="12">
      <c r="BP32" s="329"/>
    </row>
    <row r="33" ht="12.75">
      <c r="BP33" s="326"/>
    </row>
    <row r="37" ht="13.5" thickBot="1"/>
    <row r="38" spans="72:73" ht="16.5" thickBot="1" thickTop="1">
      <c r="BT38" s="336" t="s">
        <v>708</v>
      </c>
      <c r="BU38" s="337">
        <v>13</v>
      </c>
    </row>
    <row r="39" ht="13.5" thickTop="1"/>
    <row r="41" ht="12.75">
      <c r="BQ41" s="333" t="s">
        <v>580</v>
      </c>
    </row>
    <row r="51" spans="69:70" ht="12.75">
      <c r="BQ51" s="327" t="s">
        <v>611</v>
      </c>
      <c r="BR51" s="327" t="s">
        <v>611</v>
      </c>
    </row>
    <row r="52" spans="69:70" ht="12.75">
      <c r="BQ52" s="327" t="s">
        <v>687</v>
      </c>
      <c r="BR52" s="327" t="s">
        <v>688</v>
      </c>
    </row>
    <row r="53" spans="69:70" ht="12.75">
      <c r="BQ53" s="330">
        <f>DatosGenerales!D295+DatosGenerales!D297+DatosGenerales!D299</f>
        <v>428</v>
      </c>
      <c r="BR53" s="330">
        <f>DatosGenerales!D296+DatosGenerales!D298+DatosGenerales!D300</f>
        <v>552</v>
      </c>
    </row>
    <row r="55" ht="12.75">
      <c r="BQ55" s="333" t="s">
        <v>581</v>
      </c>
    </row>
    <row r="65" spans="69:72" ht="12.75">
      <c r="BQ65" s="327" t="s">
        <v>582</v>
      </c>
      <c r="BR65" s="327" t="s">
        <v>583</v>
      </c>
      <c r="BS65" s="327" t="s">
        <v>584</v>
      </c>
      <c r="BT65" s="327"/>
    </row>
    <row r="66" spans="69:75" ht="12.75">
      <c r="BQ66" s="330">
        <f>DatosGenerales!D295+DatosGenerales!D296</f>
        <v>49</v>
      </c>
      <c r="BR66" s="330">
        <f>DatosGenerales!D297+DatosGenerales!D298</f>
        <v>697</v>
      </c>
      <c r="BS66" s="330">
        <f>DatosGenerales!D299+DatosGenerales!D300</f>
        <v>234</v>
      </c>
      <c r="BT66" s="330"/>
      <c r="BU66" s="310"/>
      <c r="BV66" s="310"/>
      <c r="BW66" s="310"/>
    </row>
  </sheetData>
  <sheetProtection/>
  <mergeCells count="42">
    <mergeCell ref="EP4:EQ4"/>
    <mergeCell ref="DL4:DQ4"/>
    <mergeCell ref="DU4:DX4"/>
    <mergeCell ref="EB4:EG4"/>
    <mergeCell ref="EK4:EL4"/>
    <mergeCell ref="CY1:DC1"/>
    <mergeCell ref="CY4:DC4"/>
    <mergeCell ref="DG4:DH4"/>
    <mergeCell ref="CR4:CS4"/>
    <mergeCell ref="C1:E1"/>
    <mergeCell ref="AF2:AI2"/>
    <mergeCell ref="AN2:AQ2"/>
    <mergeCell ref="BB2:BG2"/>
    <mergeCell ref="BQ2:BZ2"/>
    <mergeCell ref="AF3:AI3"/>
    <mergeCell ref="AN3:AQ3"/>
    <mergeCell ref="BB3:BG3"/>
    <mergeCell ref="C4:E4"/>
    <mergeCell ref="I4:M4"/>
    <mergeCell ref="Q4:T4"/>
    <mergeCell ref="W4:AB4"/>
    <mergeCell ref="AV4:AX4"/>
    <mergeCell ref="BK4:BM4"/>
    <mergeCell ref="BQ4:BQ6"/>
    <mergeCell ref="BX4:BX6"/>
    <mergeCell ref="BR4:BR6"/>
    <mergeCell ref="BY4:BY6"/>
    <mergeCell ref="BZ4:BZ6"/>
    <mergeCell ref="BS4:BS6"/>
    <mergeCell ref="BT4:BT6"/>
    <mergeCell ref="BU4:BU6"/>
    <mergeCell ref="BV4:BV6"/>
    <mergeCell ref="CA4:CA6"/>
    <mergeCell ref="CD4:CF4"/>
    <mergeCell ref="CK4:CL4"/>
    <mergeCell ref="BB5:BB6"/>
    <mergeCell ref="BC5:BC6"/>
    <mergeCell ref="BD5:BD6"/>
    <mergeCell ref="BE5:BE6"/>
    <mergeCell ref="BF5:BF6"/>
    <mergeCell ref="BG5:BG6"/>
    <mergeCell ref="BW4:BW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6"/>
  <dimension ref="A1:BI28"/>
  <sheetViews>
    <sheetView showGridLines="0" showRowColHeaders="0" zoomScalePageLayoutView="0" workbookViewId="0" topLeftCell="A1">
      <selection activeCell="BG25" sqref="BG25"/>
    </sheetView>
  </sheetViews>
  <sheetFormatPr defaultColWidth="11.421875" defaultRowHeight="12.75"/>
  <cols>
    <col min="1" max="1" width="2.7109375" style="331" customWidth="1"/>
    <col min="2" max="2" width="7.8515625" style="331" customWidth="1"/>
    <col min="3" max="3" width="11.421875" style="331" customWidth="1"/>
    <col min="4" max="4" width="12.00390625" style="331" customWidth="1"/>
    <col min="5" max="5" width="51.00390625" style="331" customWidth="1"/>
    <col min="6" max="6" width="2.7109375" style="331" customWidth="1"/>
    <col min="7" max="7" width="7.8515625" style="331" customWidth="1"/>
    <col min="8" max="9" width="11.421875" style="331" customWidth="1"/>
    <col min="10" max="10" width="51.00390625" style="331" customWidth="1"/>
    <col min="11" max="11" width="2.7109375" style="331" customWidth="1"/>
    <col min="12" max="12" width="7.8515625" style="331" customWidth="1"/>
    <col min="13" max="14" width="11.421875" style="331" customWidth="1"/>
    <col min="15" max="15" width="51.00390625" style="331" customWidth="1"/>
    <col min="16" max="16" width="2.7109375" style="331" customWidth="1"/>
    <col min="17" max="17" width="7.8515625" style="331" customWidth="1"/>
    <col min="18" max="19" width="11.421875" style="331" customWidth="1"/>
    <col min="20" max="20" width="51.00390625" style="331" customWidth="1"/>
    <col min="21" max="21" width="2.7109375" style="331" customWidth="1"/>
    <col min="22" max="22" width="7.8515625" style="331" customWidth="1"/>
    <col min="23" max="24" width="11.421875" style="331" customWidth="1"/>
    <col min="25" max="25" width="51.00390625" style="331" customWidth="1"/>
    <col min="26" max="26" width="2.7109375" style="331" customWidth="1"/>
    <col min="27" max="27" width="7.8515625" style="331" customWidth="1"/>
    <col min="28" max="29" width="11.421875" style="331" customWidth="1"/>
    <col min="30" max="30" width="51.00390625" style="331" customWidth="1"/>
    <col min="31" max="31" width="2.7109375" style="331" customWidth="1"/>
    <col min="32" max="32" width="7.8515625" style="331" customWidth="1"/>
    <col min="33" max="34" width="11.421875" style="331" customWidth="1"/>
    <col min="35" max="35" width="51.00390625" style="331" customWidth="1"/>
    <col min="36" max="36" width="2.7109375" style="331" customWidth="1"/>
    <col min="37" max="37" width="7.8515625" style="331" customWidth="1"/>
    <col min="38" max="39" width="11.421875" style="331" customWidth="1"/>
    <col min="40" max="40" width="51.00390625" style="331" customWidth="1"/>
    <col min="41" max="41" width="2.7109375" style="331" customWidth="1"/>
    <col min="42" max="42" width="7.8515625" style="331" customWidth="1"/>
    <col min="43" max="44" width="11.421875" style="331" customWidth="1"/>
    <col min="45" max="45" width="51.00390625" style="331" customWidth="1"/>
    <col min="46" max="46" width="2.7109375" style="331" customWidth="1"/>
    <col min="47" max="47" width="7.8515625" style="331" customWidth="1"/>
    <col min="48" max="49" width="11.421875" style="331" customWidth="1"/>
    <col min="50" max="50" width="51.00390625" style="331" customWidth="1"/>
    <col min="51" max="51" width="2.7109375" style="331" customWidth="1"/>
    <col min="52" max="52" width="7.8515625" style="331" customWidth="1"/>
    <col min="53" max="54" width="11.421875" style="331" customWidth="1"/>
    <col min="55" max="55" width="51.00390625" style="331" customWidth="1"/>
    <col min="56" max="56" width="2.7109375" style="331" customWidth="1"/>
    <col min="57" max="57" width="7.8515625" style="331" customWidth="1"/>
    <col min="58" max="59" width="11.421875" style="331" customWidth="1"/>
    <col min="60" max="60" width="51.00390625" style="331" customWidth="1"/>
    <col min="61" max="61" width="2.7109375" style="331" customWidth="1"/>
    <col min="62" max="16384" width="11.421875" style="331" customWidth="1"/>
  </cols>
  <sheetData>
    <row r="1" spans="1:61" ht="18.75" customHeight="1">
      <c r="A1" s="332"/>
      <c r="C1" s="333" t="s">
        <v>689</v>
      </c>
      <c r="F1" s="332"/>
      <c r="K1" s="332"/>
      <c r="P1" s="332"/>
      <c r="U1" s="332"/>
      <c r="Z1" s="332"/>
      <c r="AE1" s="332"/>
      <c r="AJ1" s="332"/>
      <c r="AO1" s="332"/>
      <c r="AT1" s="332"/>
      <c r="AY1" s="332"/>
      <c r="BD1" s="332"/>
      <c r="BF1" s="334"/>
      <c r="BI1" s="332"/>
    </row>
    <row r="2" spans="59:60" ht="12">
      <c r="BG2" s="335"/>
      <c r="BH2" s="334"/>
    </row>
    <row r="3" spans="3:58" s="333" customFormat="1" ht="11.25">
      <c r="C3" s="333" t="s">
        <v>690</v>
      </c>
      <c r="H3" s="333" t="s">
        <v>691</v>
      </c>
      <c r="M3" s="333" t="s">
        <v>692</v>
      </c>
      <c r="R3" s="333" t="s">
        <v>693</v>
      </c>
      <c r="W3" s="333" t="s">
        <v>694</v>
      </c>
      <c r="AB3" s="333" t="s">
        <v>701</v>
      </c>
      <c r="AG3" s="333" t="s">
        <v>702</v>
      </c>
      <c r="AL3" s="333" t="s">
        <v>703</v>
      </c>
      <c r="AQ3" s="333" t="s">
        <v>704</v>
      </c>
      <c r="AV3" s="333" t="s">
        <v>705</v>
      </c>
      <c r="BA3" s="333" t="s">
        <v>706</v>
      </c>
      <c r="BF3" s="333" t="s">
        <v>707</v>
      </c>
    </row>
    <row r="5" spans="8:59" ht="12">
      <c r="H5" s="334"/>
      <c r="I5" s="334"/>
      <c r="M5" s="334"/>
      <c r="N5" s="334"/>
      <c r="R5" s="334"/>
      <c r="S5" s="334"/>
      <c r="W5" s="334"/>
      <c r="X5" s="334"/>
      <c r="AB5" s="334"/>
      <c r="AC5" s="334"/>
      <c r="AG5" s="334"/>
      <c r="AH5" s="334"/>
      <c r="AL5" s="334"/>
      <c r="AM5" s="334"/>
      <c r="AQ5" s="334"/>
      <c r="AR5" s="334"/>
      <c r="AV5" s="334"/>
      <c r="AW5" s="334"/>
      <c r="BA5" s="334"/>
      <c r="BB5" s="334"/>
      <c r="BF5" s="334"/>
      <c r="BG5" s="334"/>
    </row>
    <row r="6" spans="8:59" ht="12">
      <c r="H6" s="334"/>
      <c r="I6" s="334"/>
      <c r="M6" s="334"/>
      <c r="N6" s="334"/>
      <c r="R6" s="334"/>
      <c r="S6" s="334"/>
      <c r="W6" s="334"/>
      <c r="X6" s="334"/>
      <c r="AB6" s="334"/>
      <c r="AC6" s="334"/>
      <c r="AG6" s="334"/>
      <c r="AH6" s="334"/>
      <c r="AL6" s="334"/>
      <c r="AM6" s="334"/>
      <c r="AQ6" s="334"/>
      <c r="AR6" s="334"/>
      <c r="AV6" s="334"/>
      <c r="AW6" s="334"/>
      <c r="BA6" s="334"/>
      <c r="BB6" s="334"/>
      <c r="BF6" s="334"/>
      <c r="BG6" s="334"/>
    </row>
    <row r="7" spans="28:29" ht="12">
      <c r="AB7" s="334"/>
      <c r="AC7" s="334"/>
    </row>
    <row r="11" ht="64.5" customHeight="1"/>
    <row r="22" ht="12" customHeight="1"/>
    <row r="23" ht="12" customHeight="1"/>
    <row r="24" ht="12" customHeight="1" thickBot="1"/>
    <row r="25" spans="3:59" s="202" customFormat="1" ht="16.5" thickBot="1" thickTop="1">
      <c r="C25" s="336" t="s">
        <v>708</v>
      </c>
      <c r="D25" s="337">
        <v>50</v>
      </c>
      <c r="H25" s="336" t="s">
        <v>708</v>
      </c>
      <c r="I25" s="337">
        <v>20</v>
      </c>
      <c r="M25" s="336" t="s">
        <v>708</v>
      </c>
      <c r="N25" s="337">
        <v>50</v>
      </c>
      <c r="R25" s="336" t="s">
        <v>708</v>
      </c>
      <c r="S25" s="337">
        <v>50</v>
      </c>
      <c r="W25" s="336" t="s">
        <v>708</v>
      </c>
      <c r="X25" s="337">
        <v>20</v>
      </c>
      <c r="AB25" s="336" t="s">
        <v>708</v>
      </c>
      <c r="AC25" s="337">
        <v>0</v>
      </c>
      <c r="AG25" s="336" t="s">
        <v>708</v>
      </c>
      <c r="AH25" s="337">
        <v>0</v>
      </c>
      <c r="AL25" s="336" t="s">
        <v>708</v>
      </c>
      <c r="AM25" s="337">
        <v>0</v>
      </c>
      <c r="AQ25" s="336" t="s">
        <v>708</v>
      </c>
      <c r="AR25" s="337">
        <v>0</v>
      </c>
      <c r="AV25" s="336" t="s">
        <v>708</v>
      </c>
      <c r="AW25" s="337">
        <v>20</v>
      </c>
      <c r="BA25" s="336" t="s">
        <v>708</v>
      </c>
      <c r="BB25" s="337">
        <v>0</v>
      </c>
      <c r="BF25" s="336" t="s">
        <v>708</v>
      </c>
      <c r="BG25" s="337">
        <v>50</v>
      </c>
    </row>
    <row r="26" ht="12" thickTop="1"/>
    <row r="28" spans="8:44" s="338" customFormat="1" ht="15">
      <c r="H28" s="336" t="s">
        <v>709</v>
      </c>
      <c r="I28" s="339">
        <f>DatosDelitos!F325</f>
        <v>2407</v>
      </c>
      <c r="M28" s="336" t="s">
        <v>709</v>
      </c>
      <c r="N28" s="339">
        <f>DatosDelitos!G325</f>
        <v>1898</v>
      </c>
      <c r="R28" s="336" t="s">
        <v>709</v>
      </c>
      <c r="S28" s="339">
        <f>DatosDelitos!H325</f>
        <v>1591</v>
      </c>
      <c r="W28" s="336" t="s">
        <v>709</v>
      </c>
      <c r="X28" s="339">
        <f>DatosDelitos!I325</f>
        <v>1625</v>
      </c>
      <c r="AB28" s="336" t="s">
        <v>709</v>
      </c>
      <c r="AC28" s="339">
        <f>DatosDelitos!J325</f>
        <v>15</v>
      </c>
      <c r="AG28" s="336" t="s">
        <v>709</v>
      </c>
      <c r="AH28" s="339">
        <f>DatosDelitos!K325</f>
        <v>16</v>
      </c>
      <c r="AL28" s="336" t="s">
        <v>709</v>
      </c>
      <c r="AM28" s="339">
        <f>DatosDelitos!L325</f>
        <v>5</v>
      </c>
      <c r="AQ28" s="336" t="s">
        <v>709</v>
      </c>
      <c r="AR28" s="339">
        <f>DatosDelitos!M325</f>
        <v>7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7"/>
  <dimension ref="A1:AV28"/>
  <sheetViews>
    <sheetView showGridLines="0" showOutlineSymbols="0" zoomScalePageLayoutView="0" workbookViewId="0" topLeftCell="A1">
      <selection activeCell="AI1" sqref="AI1"/>
    </sheetView>
  </sheetViews>
  <sheetFormatPr defaultColWidth="11.421875" defaultRowHeight="12.75"/>
  <cols>
    <col min="1" max="18" width="22.8515625" style="0" customWidth="1"/>
    <col min="19" max="20" width="25.00390625" style="0" customWidth="1"/>
    <col min="21" max="21" width="14.28125" style="0" customWidth="1"/>
    <col min="22" max="22" width="20.28125" style="0" customWidth="1"/>
    <col min="23" max="23" width="16.57421875" style="0" customWidth="1"/>
    <col min="24" max="24" width="5.28125" style="0" customWidth="1"/>
    <col min="25" max="25" width="4.00390625" style="0" customWidth="1"/>
    <col min="26" max="26" width="13.57421875" style="0" customWidth="1"/>
    <col min="27" max="27" width="22.00390625" style="0" customWidth="1"/>
  </cols>
  <sheetData>
    <row r="1" spans="1:29" s="340" customFormat="1" ht="92.25">
      <c r="A1" s="340" t="s">
        <v>710</v>
      </c>
      <c r="B1" s="340" t="s">
        <v>711</v>
      </c>
      <c r="C1" s="340" t="s">
        <v>712</v>
      </c>
      <c r="D1" s="340" t="s">
        <v>713</v>
      </c>
      <c r="E1" s="340" t="s">
        <v>714</v>
      </c>
      <c r="F1" s="340" t="s">
        <v>715</v>
      </c>
      <c r="G1" s="340" t="s">
        <v>716</v>
      </c>
      <c r="H1" s="340" t="s">
        <v>717</v>
      </c>
      <c r="I1" s="340" t="s">
        <v>718</v>
      </c>
      <c r="J1" s="340" t="s">
        <v>719</v>
      </c>
      <c r="K1" s="340" t="s">
        <v>720</v>
      </c>
      <c r="L1" s="340" t="s">
        <v>721</v>
      </c>
      <c r="M1" s="340" t="s">
        <v>722</v>
      </c>
      <c r="N1" s="340" t="s">
        <v>723</v>
      </c>
      <c r="O1" s="340" t="s">
        <v>724</v>
      </c>
      <c r="P1" s="340" t="s">
        <v>725</v>
      </c>
      <c r="Q1" s="340" t="s">
        <v>726</v>
      </c>
      <c r="R1" s="340" t="s">
        <v>727</v>
      </c>
      <c r="S1" s="340" t="s">
        <v>728</v>
      </c>
      <c r="T1" s="340" t="s">
        <v>729</v>
      </c>
      <c r="U1" s="340" t="s">
        <v>730</v>
      </c>
      <c r="V1" s="340" t="s">
        <v>731</v>
      </c>
      <c r="W1" s="340" t="s">
        <v>732</v>
      </c>
      <c r="AA1" s="340" t="s">
        <v>785</v>
      </c>
      <c r="AB1" s="340" t="s">
        <v>786</v>
      </c>
      <c r="AC1" s="340" t="s">
        <v>787</v>
      </c>
    </row>
    <row r="2" spans="1:48" ht="12.75">
      <c r="A2" t="s">
        <v>673</v>
      </c>
      <c r="B2" t="s">
        <v>641</v>
      </c>
      <c r="C2" t="s">
        <v>683</v>
      </c>
      <c r="D2" t="s">
        <v>387</v>
      </c>
      <c r="E2" t="s">
        <v>387</v>
      </c>
      <c r="F2" t="s">
        <v>405</v>
      </c>
      <c r="G2" t="s">
        <v>415</v>
      </c>
      <c r="H2" t="s">
        <v>415</v>
      </c>
      <c r="I2" t="s">
        <v>387</v>
      </c>
      <c r="J2" t="s">
        <v>387</v>
      </c>
      <c r="K2" t="s">
        <v>387</v>
      </c>
      <c r="L2" t="s">
        <v>387</v>
      </c>
      <c r="M2" t="s">
        <v>401</v>
      </c>
      <c r="N2" t="s">
        <v>387</v>
      </c>
      <c r="O2" t="s">
        <v>387</v>
      </c>
      <c r="P2" t="s">
        <v>541</v>
      </c>
      <c r="Q2" t="s">
        <v>541</v>
      </c>
      <c r="R2" t="s">
        <v>521</v>
      </c>
      <c r="S2" t="s">
        <v>541</v>
      </c>
      <c r="T2" t="s">
        <v>541</v>
      </c>
      <c r="U2" t="s">
        <v>521</v>
      </c>
      <c r="V2" t="s">
        <v>852</v>
      </c>
      <c r="W2" t="s">
        <v>949</v>
      </c>
      <c r="Z2" t="s">
        <v>541</v>
      </c>
      <c r="AA2" t="s">
        <v>566</v>
      </c>
      <c r="AB2" t="s">
        <v>571</v>
      </c>
      <c r="AC2" t="s">
        <v>575</v>
      </c>
      <c r="AD2" t="s">
        <v>129</v>
      </c>
      <c r="AE2" t="s">
        <v>424</v>
      </c>
      <c r="AF2" t="s">
        <v>755</v>
      </c>
      <c r="AG2" t="s">
        <v>528</v>
      </c>
      <c r="AI2" t="s">
        <v>146</v>
      </c>
      <c r="AL2" t="s">
        <v>124</v>
      </c>
      <c r="AM2" t="s">
        <v>124</v>
      </c>
      <c r="AN2" t="s">
        <v>124</v>
      </c>
      <c r="AO2" t="s">
        <v>124</v>
      </c>
      <c r="AR2" t="s">
        <v>227</v>
      </c>
      <c r="AS2" t="s">
        <v>227</v>
      </c>
      <c r="AT2" t="s">
        <v>126</v>
      </c>
      <c r="AU2" t="s">
        <v>126</v>
      </c>
      <c r="AV2" t="s">
        <v>124</v>
      </c>
    </row>
    <row r="3" spans="1:48" ht="12.75">
      <c r="A3" t="s">
        <v>674</v>
      </c>
      <c r="B3" t="s">
        <v>642</v>
      </c>
      <c r="C3" t="s">
        <v>610</v>
      </c>
      <c r="D3" t="s">
        <v>388</v>
      </c>
      <c r="E3" t="s">
        <v>388</v>
      </c>
      <c r="F3" t="s">
        <v>377</v>
      </c>
      <c r="G3" t="s">
        <v>388</v>
      </c>
      <c r="H3" t="s">
        <v>388</v>
      </c>
      <c r="I3" t="s">
        <v>388</v>
      </c>
      <c r="J3" t="s">
        <v>388</v>
      </c>
      <c r="K3" t="s">
        <v>388</v>
      </c>
      <c r="L3" t="s">
        <v>391</v>
      </c>
      <c r="M3" t="s">
        <v>405</v>
      </c>
      <c r="N3" t="s">
        <v>401</v>
      </c>
      <c r="O3" t="s">
        <v>388</v>
      </c>
      <c r="P3" t="s">
        <v>389</v>
      </c>
      <c r="Q3" t="s">
        <v>389</v>
      </c>
      <c r="R3" t="s">
        <v>523</v>
      </c>
      <c r="S3" t="s">
        <v>389</v>
      </c>
      <c r="T3" t="s">
        <v>389</v>
      </c>
      <c r="U3" t="s">
        <v>522</v>
      </c>
      <c r="V3" t="s">
        <v>1114</v>
      </c>
      <c r="W3" t="s">
        <v>950</v>
      </c>
      <c r="Z3" t="s">
        <v>389</v>
      </c>
      <c r="AA3" t="s">
        <v>567</v>
      </c>
      <c r="AB3" t="s">
        <v>572</v>
      </c>
      <c r="AC3" t="s">
        <v>576</v>
      </c>
      <c r="AD3" t="s">
        <v>227</v>
      </c>
      <c r="AE3" t="s">
        <v>527</v>
      </c>
      <c r="AF3" t="s">
        <v>756</v>
      </c>
      <c r="AG3" t="s">
        <v>212</v>
      </c>
      <c r="AI3" t="s">
        <v>147</v>
      </c>
      <c r="AL3" t="s">
        <v>129</v>
      </c>
      <c r="AM3" t="s">
        <v>129</v>
      </c>
      <c r="AN3" t="s">
        <v>129</v>
      </c>
      <c r="AO3" t="s">
        <v>129</v>
      </c>
      <c r="AV3" t="s">
        <v>129</v>
      </c>
    </row>
    <row r="4" spans="1:48" ht="12.75">
      <c r="A4" t="s">
        <v>675</v>
      </c>
      <c r="B4" t="s">
        <v>643</v>
      </c>
      <c r="C4" t="s">
        <v>695</v>
      </c>
      <c r="D4" t="s">
        <v>389</v>
      </c>
      <c r="E4" t="s">
        <v>389</v>
      </c>
      <c r="F4" t="s">
        <v>412</v>
      </c>
      <c r="G4" t="s">
        <v>389</v>
      </c>
      <c r="H4" t="s">
        <v>389</v>
      </c>
      <c r="I4" t="s">
        <v>395</v>
      </c>
      <c r="J4" t="s">
        <v>389</v>
      </c>
      <c r="K4" t="s">
        <v>391</v>
      </c>
      <c r="L4" t="s">
        <v>401</v>
      </c>
      <c r="M4" t="s">
        <v>393</v>
      </c>
      <c r="N4" t="s">
        <v>405</v>
      </c>
      <c r="O4" t="s">
        <v>389</v>
      </c>
      <c r="P4" t="s">
        <v>542</v>
      </c>
      <c r="Q4" t="s">
        <v>545</v>
      </c>
      <c r="R4" t="s">
        <v>524</v>
      </c>
      <c r="S4" t="s">
        <v>542</v>
      </c>
      <c r="T4" t="s">
        <v>542</v>
      </c>
      <c r="U4" t="s">
        <v>523</v>
      </c>
      <c r="V4" t="s">
        <v>853</v>
      </c>
      <c r="W4" t="s">
        <v>682</v>
      </c>
      <c r="Z4" t="s">
        <v>545</v>
      </c>
      <c r="AA4" t="s">
        <v>644</v>
      </c>
      <c r="AB4" t="s">
        <v>573</v>
      </c>
      <c r="AC4" t="s">
        <v>577</v>
      </c>
      <c r="AD4" t="s">
        <v>128</v>
      </c>
      <c r="AE4" t="s">
        <v>423</v>
      </c>
      <c r="AF4" t="s">
        <v>759</v>
      </c>
      <c r="AG4" t="s">
        <v>212</v>
      </c>
      <c r="AI4" t="s">
        <v>148</v>
      </c>
      <c r="AL4" t="s">
        <v>227</v>
      </c>
      <c r="AM4" t="s">
        <v>227</v>
      </c>
      <c r="AN4" t="s">
        <v>227</v>
      </c>
      <c r="AO4" t="s">
        <v>227</v>
      </c>
      <c r="AV4" t="s">
        <v>227</v>
      </c>
    </row>
    <row r="5" spans="1:48" ht="12.75">
      <c r="A5" t="s">
        <v>497</v>
      </c>
      <c r="B5" t="s">
        <v>945</v>
      </c>
      <c r="C5" t="s">
        <v>975</v>
      </c>
      <c r="D5" t="s">
        <v>391</v>
      </c>
      <c r="E5" t="s">
        <v>391</v>
      </c>
      <c r="F5" t="s">
        <v>947</v>
      </c>
      <c r="G5" t="s">
        <v>396</v>
      </c>
      <c r="H5" t="s">
        <v>396</v>
      </c>
      <c r="I5" t="s">
        <v>396</v>
      </c>
      <c r="J5" t="s">
        <v>395</v>
      </c>
      <c r="K5" t="s">
        <v>391</v>
      </c>
      <c r="L5" t="s">
        <v>390</v>
      </c>
      <c r="M5" t="s">
        <v>396</v>
      </c>
      <c r="N5" t="s">
        <v>408</v>
      </c>
      <c r="O5" t="s">
        <v>395</v>
      </c>
      <c r="P5" t="s">
        <v>545</v>
      </c>
      <c r="Q5" t="s">
        <v>545</v>
      </c>
      <c r="R5" t="s">
        <v>525</v>
      </c>
      <c r="S5" t="s">
        <v>543</v>
      </c>
      <c r="T5" t="s">
        <v>545</v>
      </c>
      <c r="U5" t="s">
        <v>524</v>
      </c>
      <c r="V5" t="s">
        <v>854</v>
      </c>
      <c r="Z5" t="s">
        <v>828</v>
      </c>
      <c r="AA5" t="s">
        <v>568</v>
      </c>
      <c r="AC5" t="s">
        <v>578</v>
      </c>
      <c r="AD5" t="s">
        <v>126</v>
      </c>
      <c r="AE5" t="s">
        <v>528</v>
      </c>
      <c r="AG5" t="s">
        <v>529</v>
      </c>
      <c r="AI5" t="s">
        <v>149</v>
      </c>
      <c r="AL5" t="s">
        <v>125</v>
      </c>
      <c r="AM5" t="s">
        <v>125</v>
      </c>
      <c r="AN5" t="s">
        <v>125</v>
      </c>
      <c r="AO5" t="s">
        <v>125</v>
      </c>
      <c r="AV5" t="s">
        <v>125</v>
      </c>
    </row>
    <row r="6" spans="1:48" ht="12.75">
      <c r="A6" t="s">
        <v>498</v>
      </c>
      <c r="B6" t="s">
        <v>946</v>
      </c>
      <c r="C6" t="s">
        <v>696</v>
      </c>
      <c r="D6" t="s">
        <v>394</v>
      </c>
      <c r="E6" t="s">
        <v>396</v>
      </c>
      <c r="F6" t="s">
        <v>394</v>
      </c>
      <c r="G6" t="s">
        <v>403</v>
      </c>
      <c r="H6" t="s">
        <v>403</v>
      </c>
      <c r="I6" t="s">
        <v>403</v>
      </c>
      <c r="J6" t="s">
        <v>396</v>
      </c>
      <c r="K6" t="s">
        <v>396</v>
      </c>
      <c r="L6" t="s">
        <v>391</v>
      </c>
      <c r="M6" t="s">
        <v>403</v>
      </c>
      <c r="N6" t="s">
        <v>408</v>
      </c>
      <c r="O6" t="s">
        <v>396</v>
      </c>
      <c r="P6" t="s">
        <v>828</v>
      </c>
      <c r="Q6" t="s">
        <v>544</v>
      </c>
      <c r="R6" t="s">
        <v>526</v>
      </c>
      <c r="S6" t="s">
        <v>545</v>
      </c>
      <c r="T6" t="s">
        <v>545</v>
      </c>
      <c r="U6" t="s">
        <v>556</v>
      </c>
      <c r="V6" t="s">
        <v>855</v>
      </c>
      <c r="Z6" t="s">
        <v>947</v>
      </c>
      <c r="AA6" t="s">
        <v>645</v>
      </c>
      <c r="AD6" t="s">
        <v>127</v>
      </c>
      <c r="AE6" t="s">
        <v>212</v>
      </c>
      <c r="AI6" t="s">
        <v>150</v>
      </c>
      <c r="AL6" t="s">
        <v>128</v>
      </c>
      <c r="AM6" t="s">
        <v>128</v>
      </c>
      <c r="AN6" t="s">
        <v>128</v>
      </c>
      <c r="AO6" t="s">
        <v>128</v>
      </c>
      <c r="AV6" t="s">
        <v>128</v>
      </c>
    </row>
    <row r="7" spans="1:48" ht="12.75">
      <c r="A7" t="s">
        <v>612</v>
      </c>
      <c r="B7" t="s">
        <v>947</v>
      </c>
      <c r="C7" t="s">
        <v>698</v>
      </c>
      <c r="D7" t="s">
        <v>395</v>
      </c>
      <c r="E7" t="s">
        <v>402</v>
      </c>
      <c r="F7" t="s">
        <v>395</v>
      </c>
      <c r="G7" t="s">
        <v>406</v>
      </c>
      <c r="H7" t="s">
        <v>406</v>
      </c>
      <c r="I7" t="s">
        <v>404</v>
      </c>
      <c r="J7" t="s">
        <v>402</v>
      </c>
      <c r="K7" t="s">
        <v>408</v>
      </c>
      <c r="L7" t="s">
        <v>396</v>
      </c>
      <c r="M7" t="s">
        <v>405</v>
      </c>
      <c r="O7" t="s">
        <v>403</v>
      </c>
      <c r="P7" t="s">
        <v>545</v>
      </c>
      <c r="Q7" t="s">
        <v>545</v>
      </c>
      <c r="R7" t="s">
        <v>530</v>
      </c>
      <c r="S7" t="s">
        <v>828</v>
      </c>
      <c r="T7" t="s">
        <v>545</v>
      </c>
      <c r="AD7" t="s">
        <v>126</v>
      </c>
      <c r="AE7" t="s">
        <v>529</v>
      </c>
      <c r="AI7" t="s">
        <v>152</v>
      </c>
      <c r="AL7" t="s">
        <v>126</v>
      </c>
      <c r="AM7" t="s">
        <v>126</v>
      </c>
      <c r="AN7" t="s">
        <v>126</v>
      </c>
      <c r="AO7" t="s">
        <v>126</v>
      </c>
      <c r="AV7" t="s">
        <v>126</v>
      </c>
    </row>
    <row r="8" spans="1:35" ht="12.75">
      <c r="A8" t="s">
        <v>947</v>
      </c>
      <c r="C8" t="s">
        <v>195</v>
      </c>
      <c r="D8" t="s">
        <v>396</v>
      </c>
      <c r="E8" t="s">
        <v>406</v>
      </c>
      <c r="F8" t="s">
        <v>396</v>
      </c>
      <c r="G8" t="s">
        <v>408</v>
      </c>
      <c r="H8" t="s">
        <v>408</v>
      </c>
      <c r="I8" t="s">
        <v>406</v>
      </c>
      <c r="J8" t="s">
        <v>403</v>
      </c>
      <c r="K8" t="s">
        <v>406</v>
      </c>
      <c r="L8" t="s">
        <v>402</v>
      </c>
      <c r="M8" t="s">
        <v>408</v>
      </c>
      <c r="O8" t="s">
        <v>404</v>
      </c>
      <c r="P8" t="s">
        <v>828</v>
      </c>
      <c r="R8" t="s">
        <v>531</v>
      </c>
      <c r="S8" t="s">
        <v>828</v>
      </c>
      <c r="AD8" t="s">
        <v>127</v>
      </c>
      <c r="AI8" t="s">
        <v>153</v>
      </c>
    </row>
    <row r="9" spans="1:35" ht="12.75">
      <c r="A9" t="s">
        <v>637</v>
      </c>
      <c r="C9" t="s">
        <v>699</v>
      </c>
      <c r="D9" t="s">
        <v>401</v>
      </c>
      <c r="E9" t="s">
        <v>408</v>
      </c>
      <c r="F9" t="s">
        <v>417</v>
      </c>
      <c r="G9" t="s">
        <v>947</v>
      </c>
      <c r="H9" t="s">
        <v>947</v>
      </c>
      <c r="I9" t="s">
        <v>408</v>
      </c>
      <c r="J9" t="s">
        <v>404</v>
      </c>
      <c r="K9" t="s">
        <v>408</v>
      </c>
      <c r="L9" t="s">
        <v>404</v>
      </c>
      <c r="M9" t="s">
        <v>405</v>
      </c>
      <c r="O9" t="s">
        <v>406</v>
      </c>
      <c r="R9" t="s">
        <v>532</v>
      </c>
      <c r="AI9" t="s">
        <v>154</v>
      </c>
    </row>
    <row r="10" spans="1:35" ht="12.75">
      <c r="A10" t="s">
        <v>396</v>
      </c>
      <c r="C10" t="s">
        <v>700</v>
      </c>
      <c r="D10" t="s">
        <v>402</v>
      </c>
      <c r="E10" t="s">
        <v>947</v>
      </c>
      <c r="F10" t="s">
        <v>398</v>
      </c>
      <c r="G10" t="s">
        <v>396</v>
      </c>
      <c r="H10" t="s">
        <v>400</v>
      </c>
      <c r="I10" t="s">
        <v>947</v>
      </c>
      <c r="J10" t="s">
        <v>406</v>
      </c>
      <c r="L10" t="s">
        <v>406</v>
      </c>
      <c r="M10" t="s">
        <v>408</v>
      </c>
      <c r="O10" t="s">
        <v>408</v>
      </c>
      <c r="R10" t="s">
        <v>533</v>
      </c>
      <c r="AI10" t="s">
        <v>156</v>
      </c>
    </row>
    <row r="11" spans="1:35" ht="12.75">
      <c r="A11" t="s">
        <v>398</v>
      </c>
      <c r="C11" t="s">
        <v>1072</v>
      </c>
      <c r="D11" t="s">
        <v>404</v>
      </c>
      <c r="E11" t="s">
        <v>408</v>
      </c>
      <c r="F11" t="s">
        <v>422</v>
      </c>
      <c r="G11" t="s">
        <v>398</v>
      </c>
      <c r="H11" t="s">
        <v>401</v>
      </c>
      <c r="I11" t="s">
        <v>396</v>
      </c>
      <c r="J11" t="s">
        <v>408</v>
      </c>
      <c r="L11" t="s">
        <v>408</v>
      </c>
      <c r="O11" t="s">
        <v>947</v>
      </c>
      <c r="R11" t="s">
        <v>533</v>
      </c>
      <c r="AI11" t="s">
        <v>947</v>
      </c>
    </row>
    <row r="12" spans="1:35" ht="12.75">
      <c r="A12" t="s">
        <v>400</v>
      </c>
      <c r="D12" t="s">
        <v>405</v>
      </c>
      <c r="E12" t="s">
        <v>947</v>
      </c>
      <c r="F12" t="s">
        <v>423</v>
      </c>
      <c r="G12" t="s">
        <v>400</v>
      </c>
      <c r="H12" t="s">
        <v>402</v>
      </c>
      <c r="I12" t="s">
        <v>397</v>
      </c>
      <c r="J12" t="s">
        <v>947</v>
      </c>
      <c r="L12" t="s">
        <v>408</v>
      </c>
      <c r="O12" t="s">
        <v>401</v>
      </c>
      <c r="AI12" t="s">
        <v>156</v>
      </c>
    </row>
    <row r="13" spans="1:35" ht="12.75">
      <c r="A13" t="s">
        <v>401</v>
      </c>
      <c r="D13" t="s">
        <v>406</v>
      </c>
      <c r="E13" t="s">
        <v>403</v>
      </c>
      <c r="F13" t="s">
        <v>424</v>
      </c>
      <c r="G13" t="s">
        <v>401</v>
      </c>
      <c r="H13" t="s">
        <v>403</v>
      </c>
      <c r="I13" t="s">
        <v>398</v>
      </c>
      <c r="J13" t="s">
        <v>401</v>
      </c>
      <c r="O13" t="s">
        <v>402</v>
      </c>
      <c r="AI13" t="s">
        <v>157</v>
      </c>
    </row>
    <row r="14" spans="1:15" ht="12.75">
      <c r="A14" t="s">
        <v>402</v>
      </c>
      <c r="D14" t="s">
        <v>408</v>
      </c>
      <c r="E14" t="s">
        <v>404</v>
      </c>
      <c r="F14" t="s">
        <v>425</v>
      </c>
      <c r="G14" t="s">
        <v>402</v>
      </c>
      <c r="H14" t="s">
        <v>404</v>
      </c>
      <c r="I14" t="s">
        <v>400</v>
      </c>
      <c r="J14" t="s">
        <v>402</v>
      </c>
      <c r="O14" t="s">
        <v>403</v>
      </c>
    </row>
    <row r="15" spans="1:15" ht="12.75">
      <c r="A15" t="s">
        <v>403</v>
      </c>
      <c r="D15" t="s">
        <v>411</v>
      </c>
      <c r="E15" t="s">
        <v>406</v>
      </c>
      <c r="F15" t="s">
        <v>402</v>
      </c>
      <c r="G15" t="s">
        <v>403</v>
      </c>
      <c r="H15" t="s">
        <v>405</v>
      </c>
      <c r="I15" t="s">
        <v>401</v>
      </c>
      <c r="J15" t="s">
        <v>403</v>
      </c>
      <c r="O15" t="s">
        <v>404</v>
      </c>
    </row>
    <row r="16" spans="1:15" ht="12.75">
      <c r="A16" t="s">
        <v>404</v>
      </c>
      <c r="D16" t="s">
        <v>412</v>
      </c>
      <c r="E16" t="s">
        <v>408</v>
      </c>
      <c r="F16" t="s">
        <v>403</v>
      </c>
      <c r="G16" t="s">
        <v>404</v>
      </c>
      <c r="H16" t="s">
        <v>406</v>
      </c>
      <c r="I16" t="s">
        <v>402</v>
      </c>
      <c r="J16" t="s">
        <v>404</v>
      </c>
      <c r="O16" t="s">
        <v>405</v>
      </c>
    </row>
    <row r="17" spans="1:15" ht="12.75">
      <c r="A17" t="s">
        <v>405</v>
      </c>
      <c r="D17" t="s">
        <v>947</v>
      </c>
      <c r="F17" t="s">
        <v>404</v>
      </c>
      <c r="G17" t="s">
        <v>405</v>
      </c>
      <c r="H17" t="s">
        <v>408</v>
      </c>
      <c r="I17" t="s">
        <v>403</v>
      </c>
      <c r="J17" t="s">
        <v>405</v>
      </c>
      <c r="O17" t="s">
        <v>406</v>
      </c>
    </row>
    <row r="18" spans="1:15" ht="12.75">
      <c r="A18" t="s">
        <v>406</v>
      </c>
      <c r="D18" t="s">
        <v>402</v>
      </c>
      <c r="F18" t="s">
        <v>405</v>
      </c>
      <c r="G18" t="s">
        <v>406</v>
      </c>
      <c r="I18" t="s">
        <v>404</v>
      </c>
      <c r="J18" t="s">
        <v>406</v>
      </c>
      <c r="O18" t="s">
        <v>408</v>
      </c>
    </row>
    <row r="19" spans="1:15" ht="12.75">
      <c r="A19" t="s">
        <v>408</v>
      </c>
      <c r="D19" t="s">
        <v>403</v>
      </c>
      <c r="F19" t="s">
        <v>406</v>
      </c>
      <c r="G19" t="s">
        <v>408</v>
      </c>
      <c r="I19" t="s">
        <v>405</v>
      </c>
      <c r="J19" t="s">
        <v>408</v>
      </c>
      <c r="O19" t="s">
        <v>404</v>
      </c>
    </row>
    <row r="20" spans="1:15" ht="12.75">
      <c r="A20" t="s">
        <v>412</v>
      </c>
      <c r="D20" t="s">
        <v>404</v>
      </c>
      <c r="F20" t="s">
        <v>407</v>
      </c>
      <c r="G20" t="s">
        <v>408</v>
      </c>
      <c r="I20" t="s">
        <v>406</v>
      </c>
      <c r="J20" t="s">
        <v>405</v>
      </c>
      <c r="O20" t="s">
        <v>405</v>
      </c>
    </row>
    <row r="21" spans="1:15" ht="12.75">
      <c r="A21" t="s">
        <v>947</v>
      </c>
      <c r="D21" t="s">
        <v>405</v>
      </c>
      <c r="F21" t="s">
        <v>377</v>
      </c>
      <c r="I21" t="s">
        <v>408</v>
      </c>
      <c r="J21" t="s">
        <v>406</v>
      </c>
      <c r="O21" t="s">
        <v>406</v>
      </c>
    </row>
    <row r="22" spans="4:15" ht="12.75">
      <c r="D22" t="s">
        <v>406</v>
      </c>
      <c r="F22" t="s">
        <v>412</v>
      </c>
      <c r="I22" t="s">
        <v>408</v>
      </c>
      <c r="J22" t="s">
        <v>407</v>
      </c>
      <c r="O22" t="s">
        <v>407</v>
      </c>
    </row>
    <row r="23" spans="4:15" ht="12.75">
      <c r="D23" t="s">
        <v>408</v>
      </c>
      <c r="F23" t="s">
        <v>405</v>
      </c>
      <c r="I23" t="s">
        <v>411</v>
      </c>
      <c r="J23" t="s">
        <v>408</v>
      </c>
      <c r="O23" t="s">
        <v>408</v>
      </c>
    </row>
    <row r="24" spans="4:15" ht="12.75">
      <c r="D24" t="s">
        <v>409</v>
      </c>
      <c r="F24" t="s">
        <v>406</v>
      </c>
      <c r="J24" t="s">
        <v>411</v>
      </c>
      <c r="O24" t="s">
        <v>411</v>
      </c>
    </row>
    <row r="25" spans="4:6" ht="12.75">
      <c r="D25" t="s">
        <v>411</v>
      </c>
      <c r="F25" t="s">
        <v>407</v>
      </c>
    </row>
    <row r="26" spans="4:6" ht="12.75">
      <c r="D26" t="s">
        <v>412</v>
      </c>
      <c r="F26" t="s">
        <v>408</v>
      </c>
    </row>
    <row r="27" ht="12.75">
      <c r="F27" t="s">
        <v>411</v>
      </c>
    </row>
    <row r="28" ht="12.75">
      <c r="F28" t="s">
        <v>412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B3:D60"/>
  <sheetViews>
    <sheetView showGridLines="0" showRowColHeaders="0" zoomScale="125" zoomScaleNormal="125" zoomScalePageLayoutView="0" workbookViewId="0" topLeftCell="A1">
      <selection activeCell="D49" sqref="D49"/>
    </sheetView>
  </sheetViews>
  <sheetFormatPr defaultColWidth="11.421875" defaultRowHeight="12.75"/>
  <cols>
    <col min="1" max="1" width="2.7109375" style="376" customWidth="1"/>
    <col min="2" max="2" width="58.140625" style="376" customWidth="1"/>
    <col min="3" max="3" width="6.421875" style="376" customWidth="1"/>
    <col min="4" max="4" width="58.140625" style="376" customWidth="1"/>
    <col min="5" max="16384" width="11.421875" style="376" customWidth="1"/>
  </cols>
  <sheetData>
    <row r="1" ht="6" customHeight="1"/>
    <row r="2" ht="5.25" customHeight="1"/>
    <row r="3" ht="17.25">
      <c r="B3" s="377" t="s">
        <v>788</v>
      </c>
    </row>
    <row r="4" ht="6.75" customHeight="1"/>
    <row r="6" spans="2:4" ht="12.75">
      <c r="B6" s="378" t="s">
        <v>859</v>
      </c>
      <c r="D6" s="378" t="s">
        <v>789</v>
      </c>
    </row>
    <row r="7" ht="8.25" customHeight="1"/>
    <row r="8" spans="2:4" ht="12.75">
      <c r="B8" s="379" t="s">
        <v>790</v>
      </c>
      <c r="D8" s="380" t="s">
        <v>791</v>
      </c>
    </row>
    <row r="9" spans="2:4" ht="12.75">
      <c r="B9" s="381" t="s">
        <v>792</v>
      </c>
      <c r="D9" s="381" t="s">
        <v>793</v>
      </c>
    </row>
    <row r="10" spans="2:4" ht="12.75">
      <c r="B10" s="381" t="s">
        <v>794</v>
      </c>
      <c r="D10" s="381" t="s">
        <v>795</v>
      </c>
    </row>
    <row r="11" spans="2:4" ht="12.75">
      <c r="B11" s="381" t="s">
        <v>796</v>
      </c>
      <c r="D11" s="381" t="s">
        <v>797</v>
      </c>
    </row>
    <row r="12" spans="2:4" ht="12.75">
      <c r="B12" s="381" t="s">
        <v>798</v>
      </c>
      <c r="D12" s="381" t="s">
        <v>799</v>
      </c>
    </row>
    <row r="13" spans="2:4" ht="12.75">
      <c r="B13" s="381" t="s">
        <v>800</v>
      </c>
      <c r="D13" s="381" t="s">
        <v>801</v>
      </c>
    </row>
    <row r="14" spans="2:4" ht="12.75">
      <c r="B14" s="381" t="s">
        <v>802</v>
      </c>
      <c r="D14" s="381" t="s">
        <v>803</v>
      </c>
    </row>
    <row r="15" spans="2:4" ht="12.75">
      <c r="B15" s="381" t="s">
        <v>804</v>
      </c>
      <c r="D15" s="381" t="s">
        <v>805</v>
      </c>
    </row>
    <row r="16" spans="2:4" ht="12.75">
      <c r="B16" s="381" t="s">
        <v>806</v>
      </c>
      <c r="D16" s="381" t="s">
        <v>807</v>
      </c>
    </row>
    <row r="17" spans="2:4" ht="12.75">
      <c r="B17" s="381" t="s">
        <v>808</v>
      </c>
      <c r="D17" s="381" t="s">
        <v>813</v>
      </c>
    </row>
    <row r="18" spans="2:4" ht="12.75">
      <c r="B18" s="381" t="s">
        <v>814</v>
      </c>
      <c r="D18" s="381" t="s">
        <v>815</v>
      </c>
    </row>
    <row r="19" spans="2:4" ht="12.75">
      <c r="B19" s="381" t="s">
        <v>816</v>
      </c>
      <c r="D19" s="381" t="s">
        <v>817</v>
      </c>
    </row>
    <row r="20" spans="2:4" ht="12.75">
      <c r="B20" s="381" t="s">
        <v>326</v>
      </c>
      <c r="D20" s="381"/>
    </row>
    <row r="21" ht="20.25" customHeight="1">
      <c r="B21" s="381"/>
    </row>
    <row r="22" spans="2:4" ht="12.75">
      <c r="B22" s="378" t="s">
        <v>860</v>
      </c>
      <c r="D22" s="413"/>
    </row>
    <row r="23" ht="8.25" customHeight="1"/>
    <row r="24" spans="2:4" ht="12.75">
      <c r="B24" s="388" t="s">
        <v>766</v>
      </c>
      <c r="D24" s="380"/>
    </row>
    <row r="25" spans="2:4" ht="12.75">
      <c r="B25" s="388" t="s">
        <v>767</v>
      </c>
      <c r="D25" s="381"/>
    </row>
    <row r="26" spans="2:4" ht="12.75">
      <c r="B26" s="388" t="s">
        <v>768</v>
      </c>
      <c r="D26" s="381"/>
    </row>
    <row r="27" spans="2:4" ht="12.75">
      <c r="B27" s="388" t="s">
        <v>769</v>
      </c>
      <c r="D27" s="381"/>
    </row>
    <row r="28" spans="2:4" ht="12.75">
      <c r="B28" s="388" t="s">
        <v>770</v>
      </c>
      <c r="D28" s="381"/>
    </row>
    <row r="29" spans="2:4" ht="12.75">
      <c r="B29" s="388" t="s">
        <v>771</v>
      </c>
      <c r="D29" s="381"/>
    </row>
    <row r="30" spans="2:4" ht="12.75">
      <c r="B30" s="388" t="s">
        <v>772</v>
      </c>
      <c r="D30" s="381"/>
    </row>
    <row r="31" ht="20.25" customHeight="1">
      <c r="B31" s="381"/>
    </row>
    <row r="32" spans="2:4" ht="12.75">
      <c r="B32" s="378" t="s">
        <v>818</v>
      </c>
      <c r="D32" s="378" t="s">
        <v>819</v>
      </c>
    </row>
    <row r="33" ht="7.5" customHeight="1"/>
    <row r="34" spans="2:4" ht="12.75">
      <c r="B34" s="510" t="s">
        <v>820</v>
      </c>
      <c r="D34" s="510" t="s">
        <v>821</v>
      </c>
    </row>
    <row r="35" spans="2:4" ht="12.75">
      <c r="B35" s="510" t="s">
        <v>822</v>
      </c>
      <c r="D35" s="510" t="s">
        <v>823</v>
      </c>
    </row>
    <row r="36" spans="2:4" ht="12.75">
      <c r="B36" s="510" t="s">
        <v>824</v>
      </c>
      <c r="D36" s="510" t="s">
        <v>825</v>
      </c>
    </row>
    <row r="37" spans="2:4" ht="12.75">
      <c r="B37" s="510" t="s">
        <v>826</v>
      </c>
      <c r="D37" s="510" t="s">
        <v>827</v>
      </c>
    </row>
    <row r="38" spans="2:4" ht="12.75">
      <c r="B38" s="510" t="s">
        <v>828</v>
      </c>
      <c r="D38" s="510" t="s">
        <v>829</v>
      </c>
    </row>
    <row r="39" spans="2:4" ht="12.75">
      <c r="B39" s="510" t="s">
        <v>830</v>
      </c>
      <c r="D39" s="381"/>
    </row>
    <row r="40" ht="20.25" customHeight="1"/>
    <row r="41" spans="2:4" ht="12.75">
      <c r="B41" s="378" t="s">
        <v>831</v>
      </c>
      <c r="D41" s="378" t="s">
        <v>463</v>
      </c>
    </row>
    <row r="42" ht="8.25" customHeight="1"/>
    <row r="43" spans="2:4" ht="12.75">
      <c r="B43" s="510" t="s">
        <v>821</v>
      </c>
      <c r="D43" s="388" t="s">
        <v>464</v>
      </c>
    </row>
    <row r="44" spans="2:4" ht="12.75">
      <c r="B44" s="510" t="s">
        <v>832</v>
      </c>
      <c r="D44" s="388" t="s">
        <v>465</v>
      </c>
    </row>
    <row r="45" spans="2:4" ht="12.75">
      <c r="B45" s="510" t="s">
        <v>833</v>
      </c>
      <c r="D45" s="388" t="s">
        <v>665</v>
      </c>
    </row>
    <row r="46" spans="2:4" ht="12.75">
      <c r="B46" s="510" t="s">
        <v>827</v>
      </c>
      <c r="D46" s="388" t="s">
        <v>666</v>
      </c>
    </row>
    <row r="47" spans="2:4" ht="12.75">
      <c r="B47" s="510" t="s">
        <v>829</v>
      </c>
      <c r="D47" s="388" t="s">
        <v>667</v>
      </c>
    </row>
    <row r="48" ht="12.75">
      <c r="D48" s="388" t="s">
        <v>1022</v>
      </c>
    </row>
    <row r="49" spans="2:4" ht="12.75">
      <c r="B49" s="378" t="s">
        <v>466</v>
      </c>
      <c r="D49" s="388" t="s">
        <v>1023</v>
      </c>
    </row>
    <row r="50" ht="12.75">
      <c r="D50" s="388" t="s">
        <v>1024</v>
      </c>
    </row>
    <row r="51" spans="2:4" ht="12.75">
      <c r="B51" s="388" t="s">
        <v>810</v>
      </c>
      <c r="D51" s="388" t="s">
        <v>1025</v>
      </c>
    </row>
    <row r="52" spans="2:4" ht="12.75">
      <c r="B52" s="388" t="s">
        <v>811</v>
      </c>
      <c r="D52" s="388" t="s">
        <v>812</v>
      </c>
    </row>
    <row r="53" spans="2:4" ht="12.75">
      <c r="B53" s="388" t="s">
        <v>812</v>
      </c>
      <c r="D53" s="388" t="s">
        <v>1027</v>
      </c>
    </row>
    <row r="54" ht="12.75">
      <c r="D54" s="388" t="s">
        <v>822</v>
      </c>
    </row>
    <row r="55" ht="12.75">
      <c r="D55" s="379"/>
    </row>
    <row r="56" spans="2:4" ht="12.75">
      <c r="B56" s="378" t="s">
        <v>467</v>
      </c>
      <c r="D56" s="379"/>
    </row>
    <row r="58" ht="12.75">
      <c r="B58" s="388" t="s">
        <v>812</v>
      </c>
    </row>
    <row r="59" ht="12.75">
      <c r="B59" s="388" t="s">
        <v>586</v>
      </c>
    </row>
    <row r="60" ht="12.75">
      <c r="B60" s="388" t="s">
        <v>822</v>
      </c>
    </row>
  </sheetData>
  <sheetProtection/>
  <hyperlinks>
    <hyperlink ref="B8" location="DiligenciasPrevias" display="DiligenciasPrevias"/>
    <hyperlink ref="B9" location="DiligenciasUrgentes" display="Diligencias Urgentes"/>
    <hyperlink ref="B10" location="JuiciosFaltasMF" display="Juicios de faltas celebrados por el Ministerio Fiscal"/>
    <hyperlink ref="B11" location="Calificaciones" display="Calificaciones"/>
    <hyperlink ref="B12" location="SentenciasJPenal" display="Sentencias de los Juzgados de lo Penal"/>
    <hyperlink ref="B13" location="SentenciasAP" display="Sentencias de la Audiencia Provincial"/>
    <hyperlink ref="B14" location="ComparecenciasPrision" display="Comparecencias de prisión"/>
    <hyperlink ref="B15" location="DiligenciasInvestigacionI" display="Diligencias de investigación (I)"/>
    <hyperlink ref="B16" location="DiligenciasInvestigacionII" display="Diligencias de investigación (II)"/>
    <hyperlink ref="B17" location="Civil" display="Civil"/>
    <hyperlink ref="B18" location="RegistroCivil" display="Registro Civil"/>
    <hyperlink ref="B19" location="DemandasIncapacidad" display="Demandas de incapacidad"/>
    <hyperlink ref="D8" location="DelitosDilPrevias" display="Delitos más significativos por los que se incoan diligencias previas"/>
    <hyperlink ref="D18" location="DelitosMedidasPrision" display="Por los que se han solicitado medidas de prisión"/>
    <hyperlink ref="D17" location="DelitosDilInvestigacion" display="Por los que se incoan diligencias de investigación"/>
    <hyperlink ref="D9" location="DelitosIncoanDilUrgentes" display="Por los que se incoan diligencias urgentes"/>
    <hyperlink ref="D10" location="DelitosCalificanDilUrgentes" display="Por los que se califican diligencias urgentes"/>
    <hyperlink ref="D11" location="DelitosIncoanProcAbrev" display="Por los que se incoan procedimientos abreviados"/>
    <hyperlink ref="D12" location="DelitosCalificanProcAbrev" display="Por los que se califican procedimientos abreviados"/>
    <hyperlink ref="D13" location="DelitosIncoanSumario" display="Por los que se incoa procedimiento de sumario ordinario"/>
    <hyperlink ref="D14" location="DelitosCalificanSumario" display="Por los que se califica procedimiento de sumario ordinario"/>
    <hyperlink ref="D19" location="DelitosSentencias" display="Por los que se dictan sentencias condenatorias"/>
    <hyperlink ref="D15" location="DelitosIncoanJurados" display="Por los que se incoan los jurados"/>
    <hyperlink ref="D16" location="DelitosCalificanJurados" display="Por los que se califican los jurados"/>
    <hyperlink ref="B34" location="InformeDatosMenores!MenoresDilyExp" display="Diligencias preliminares / expedientes de reforma"/>
    <hyperlink ref="B35" location="InformeDatosMenores!MenoresSent" display="Sentencias"/>
    <hyperlink ref="B36" location="InformeDatosMenores!MenoresMed" display="Medidas"/>
    <hyperlink ref="B37" location="InformeDatosMenores!MenoresDel" display="Delitos"/>
    <hyperlink ref="B39" location="InformeDatosMenores!MenoresProtec" display="Protección"/>
    <hyperlink ref="D34" location="InformeViolenciaGénero!VGeneroProcSent" display="Procedimientos / sentencias"/>
    <hyperlink ref="D35" location="InformeSeguridadVial!VGeneroIncoa" display="Conductas delictivas en los procedimientos incoados"/>
    <hyperlink ref="D36" location="InformeSeguridadVial!VGeneroCalif" display="Conductas delictivas en los procedimientos calificados"/>
    <hyperlink ref="D37" location="InformeSeguridadVial!VGeneroParent" display="Parentesco entre víctima y agresor"/>
    <hyperlink ref="D38" location="InformeViolenciaGénero!VGeneroMCaut" display="Medidas cautelares"/>
    <hyperlink ref="B43" location="InformeViolenciaDoméstica!VDomesticaProcSent" display="Procedimientos / sentencias"/>
    <hyperlink ref="B44" location="InformeViolenciaDoméstica!VDomesticaIncoa" display="Procedimientos incoados"/>
    <hyperlink ref="B45" location="InformeViolenciaDoméstica!VDomesticaCalif" display="Procedimientos calificados"/>
    <hyperlink ref="B46" location="InformeViolenciaDoméstica!VDomesticaParent" display="Parentesco entre víctima y agresor"/>
    <hyperlink ref="B47" location="InformeViolenciaDoméstica!VDomesticaMCaut" display="Medidas cautelares"/>
    <hyperlink ref="B38" location="InformeDatosMenores!MenoresFalt" display="Faltas"/>
    <hyperlink ref="D43" location="SegVialDilPrevias" display="Diligencias previas"/>
    <hyperlink ref="D44" location="SegVialDilUrgentesIncoadas" display="Diligencias urgentes incoadas"/>
    <hyperlink ref="D45" location="SegVialDilUrgentesCalificadas" display="Diligencias urgentes calificadas"/>
    <hyperlink ref="D46" location="SegVialPAIncoados" display="Procedimientos abreviados incoados"/>
    <hyperlink ref="D47" location="SegVialPACalificados" display="Procedimientos abreviados calificados"/>
    <hyperlink ref="D48" location="SegVialSumIncoados" display="Sumarios incoados"/>
    <hyperlink ref="D49" location="SegVialSumCalificados" display="Sumarios calificados"/>
    <hyperlink ref="D50" location="SegVialJurIncoados" display="Jurados incoados"/>
    <hyperlink ref="D51" location="SegVialJurCalificados" display="Jurados calificados"/>
    <hyperlink ref="D52" location="SegVialDilInvestigacion" display="Diligencias de investigación"/>
    <hyperlink ref="D53" location="SegVialMedidasPrision" display="Medidas de prisión"/>
    <hyperlink ref="D54" location="SegVialSentencias" display="Sentencias"/>
    <hyperlink ref="B51" location="SinLaboralInfracciones" display="Infracciones"/>
    <hyperlink ref="B52" location="SinLaboralDelitosCausasPend" display="Delitos causas pendientes"/>
    <hyperlink ref="B53" location="SinLaboralDilInvestigacion" display="Diligencias de investigación"/>
    <hyperlink ref="B58" location="MedioAmbDilInvestigacion" display="Diligencias de investigación"/>
    <hyperlink ref="B59" location="MedioAmbProcJudiciales" display="Procedimientos judiciales"/>
    <hyperlink ref="B60" location="MedioAmbSentencias" display="Sentencias"/>
    <hyperlink ref="B20" location="SentenciasJuiciosFaltas" display="Sentencias Juzgados de Instrucción en Juicios de Faltas"/>
    <hyperlink ref="B24" location="FSup_Penal" display="Actividad en materia penal"/>
    <hyperlink ref="B25" location="FSup_Aforamientos" display="Aforamientos"/>
    <hyperlink ref="B26" location="FSup_ContenciosoAdm" display="Actividad en materia contencioso-administrativa"/>
    <hyperlink ref="B27" location="FSup_Laboral" display="Actividad en materia laboral"/>
    <hyperlink ref="B28" location="FSup_DilPrep_Origen" display="Diligencias preprocesales penales (origen)"/>
    <hyperlink ref="B29" location="FSup_DilPrep_Destino" display="Diligencias preprocesales penales (destino)"/>
    <hyperlink ref="B30" location="FSup_ActividadGub" display="Actividad gubernativa"/>
  </hyperlinks>
  <printOptions/>
  <pageMargins left="0.75" right="0.75" top="1" bottom="1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6"/>
  <dimension ref="A1:AZ11"/>
  <sheetViews>
    <sheetView showGridLines="0" showRowColHeaders="0" zoomScalePageLayoutView="0" workbookViewId="0" topLeftCell="A1">
      <selection activeCell="AQ25" sqref="AQ25"/>
    </sheetView>
  </sheetViews>
  <sheetFormatPr defaultColWidth="11.421875" defaultRowHeight="12.75" customHeight="1"/>
  <cols>
    <col min="1" max="1" width="2.7109375" style="288" customWidth="1"/>
    <col min="2" max="2" width="4.421875" style="288" customWidth="1"/>
    <col min="3" max="8" width="18.7109375" style="288" customWidth="1"/>
    <col min="9" max="9" width="4.421875" style="288" customWidth="1"/>
    <col min="10" max="10" width="2.7109375" style="288" customWidth="1"/>
    <col min="11" max="11" width="4.57421875" style="288" customWidth="1"/>
    <col min="12" max="12" width="20.7109375" style="288" customWidth="1"/>
    <col min="13" max="13" width="20.57421875" style="288" customWidth="1"/>
    <col min="14" max="16" width="20.7109375" style="288" customWidth="1"/>
    <col min="17" max="17" width="2.7109375" style="288" customWidth="1"/>
    <col min="18" max="18" width="4.57421875" style="288" customWidth="1"/>
    <col min="19" max="26" width="14.7109375" style="288" customWidth="1"/>
    <col min="27" max="27" width="4.57421875" style="288" customWidth="1"/>
    <col min="28" max="28" width="2.7109375" style="288" customWidth="1"/>
    <col min="29" max="29" width="4.57421875" style="288" customWidth="1"/>
    <col min="30" max="37" width="13.7109375" style="288" customWidth="1"/>
    <col min="38" max="38" width="4.57421875" style="288" customWidth="1"/>
    <col min="39" max="39" width="2.7109375" style="288" customWidth="1"/>
    <col min="40" max="40" width="4.57421875" style="288" customWidth="1"/>
    <col min="41" max="43" width="30.7109375" style="288" customWidth="1"/>
    <col min="44" max="44" width="4.57421875" style="288" customWidth="1"/>
    <col min="45" max="45" width="2.7109375" style="288" customWidth="1"/>
    <col min="46" max="46" width="4.57421875" style="288" customWidth="1"/>
    <col min="47" max="52" width="13.7109375" style="288" customWidth="1"/>
    <col min="53" max="53" width="4.57421875" style="288" customWidth="1"/>
    <col min="54" max="16384" width="11.421875" style="288" customWidth="1"/>
  </cols>
  <sheetData>
    <row r="1" spans="1:45" ht="19.5" customHeight="1">
      <c r="A1" s="289"/>
      <c r="B1" s="290"/>
      <c r="C1" s="664" t="s">
        <v>745</v>
      </c>
      <c r="D1" s="664"/>
      <c r="E1" s="664"/>
      <c r="F1" s="664"/>
      <c r="G1" s="664"/>
      <c r="H1" s="664"/>
      <c r="J1" s="289"/>
      <c r="Q1" s="289"/>
      <c r="AB1" s="289"/>
      <c r="AM1" s="289"/>
      <c r="AS1" s="289"/>
    </row>
    <row r="2" spans="9:19" s="292" customFormat="1" ht="12" customHeight="1">
      <c r="I2" s="293"/>
      <c r="S2" s="293"/>
    </row>
    <row r="3" spans="9:19" s="292" customFormat="1" ht="14.25" customHeight="1">
      <c r="I3" s="288"/>
      <c r="L3" s="288"/>
      <c r="M3" s="288"/>
      <c r="N3" s="288"/>
      <c r="O3" s="288"/>
      <c r="P3" s="288"/>
      <c r="S3" s="293"/>
    </row>
    <row r="4" spans="3:52" s="295" customFormat="1" ht="14.25" customHeight="1">
      <c r="C4" s="651" t="s">
        <v>469</v>
      </c>
      <c r="D4" s="651"/>
      <c r="E4" s="651"/>
      <c r="F4" s="651"/>
      <c r="G4" s="651"/>
      <c r="H4" s="651"/>
      <c r="I4" s="288"/>
      <c r="L4" s="651" t="s">
        <v>746</v>
      </c>
      <c r="M4" s="651"/>
      <c r="N4" s="651"/>
      <c r="O4" s="651"/>
      <c r="P4" s="651"/>
      <c r="S4" s="651" t="s">
        <v>441</v>
      </c>
      <c r="T4" s="651"/>
      <c r="U4" s="651"/>
      <c r="V4" s="651"/>
      <c r="W4" s="651"/>
      <c r="X4" s="651"/>
      <c r="Y4" s="651"/>
      <c r="Z4" s="651"/>
      <c r="AD4" s="651" t="s">
        <v>427</v>
      </c>
      <c r="AE4" s="651"/>
      <c r="AF4" s="651"/>
      <c r="AG4" s="651"/>
      <c r="AH4" s="651"/>
      <c r="AI4" s="651"/>
      <c r="AJ4" s="651"/>
      <c r="AK4" s="651"/>
      <c r="AO4" s="651" t="s">
        <v>438</v>
      </c>
      <c r="AP4" s="651"/>
      <c r="AQ4" s="651"/>
      <c r="AU4" s="651" t="s">
        <v>733</v>
      </c>
      <c r="AV4" s="651"/>
      <c r="AW4" s="651"/>
      <c r="AX4" s="651"/>
      <c r="AY4" s="651"/>
      <c r="AZ4" s="651"/>
    </row>
    <row r="5" spans="9:45" s="295" customFormat="1" ht="14.25" customHeight="1">
      <c r="I5" s="288"/>
      <c r="AB5" s="292"/>
      <c r="AM5" s="292"/>
      <c r="AS5" s="292"/>
    </row>
    <row r="6" spans="9:45" s="295" customFormat="1" ht="14.25" customHeight="1">
      <c r="I6" s="288"/>
      <c r="L6" s="666" t="s">
        <v>503</v>
      </c>
      <c r="M6" s="667" t="s">
        <v>747</v>
      </c>
      <c r="N6" s="667" t="s">
        <v>748</v>
      </c>
      <c r="O6" s="668" t="s">
        <v>749</v>
      </c>
      <c r="P6" s="668"/>
      <c r="Q6" s="294"/>
      <c r="AB6" s="292"/>
      <c r="AM6" s="292"/>
      <c r="AS6" s="292"/>
    </row>
    <row r="7" spans="3:52" s="295" customFormat="1" ht="20.25" customHeight="1">
      <c r="C7" s="665" t="s">
        <v>750</v>
      </c>
      <c r="D7" s="302" t="str">
        <f>DatosMenores!C56</f>
        <v>Incoadas en el año</v>
      </c>
      <c r="E7" s="298" t="str">
        <f>DatosMenores!C57</f>
        <v>Archivadas por edad menor de 14 años</v>
      </c>
      <c r="F7" s="298" t="str">
        <f>DatosMenores!C58</f>
        <v>Archivadas por desistimiento de incoación (art. 18)</v>
      </c>
      <c r="G7" s="305" t="str">
        <f>DatosMenores!C59</f>
        <v>Archivadas por otras causas</v>
      </c>
      <c r="H7" s="305" t="str">
        <f>DatosMenores!C60</f>
        <v>Pendientes a 31 de diciembre</v>
      </c>
      <c r="I7" s="288"/>
      <c r="K7" s="294"/>
      <c r="L7" s="666"/>
      <c r="M7" s="667"/>
      <c r="N7" s="667"/>
      <c r="O7" s="303" t="s">
        <v>751</v>
      </c>
      <c r="P7" s="305" t="s">
        <v>752</v>
      </c>
      <c r="Q7" s="294"/>
      <c r="S7" s="344" t="s">
        <v>753</v>
      </c>
      <c r="T7" s="297" t="s">
        <v>761</v>
      </c>
      <c r="U7" s="297" t="s">
        <v>762</v>
      </c>
      <c r="V7" s="297" t="s">
        <v>763</v>
      </c>
      <c r="W7" s="297" t="s">
        <v>764</v>
      </c>
      <c r="X7" s="297" t="s">
        <v>765</v>
      </c>
      <c r="Y7" s="297" t="s">
        <v>773</v>
      </c>
      <c r="Z7" s="344" t="s">
        <v>440</v>
      </c>
      <c r="AD7" s="296" t="str">
        <f>DatosMenores!C4</f>
        <v>Homicidio/Asesinato dolosos</v>
      </c>
      <c r="AE7" s="297" t="str">
        <f>DatosMenores!C5</f>
        <v>Lesiones</v>
      </c>
      <c r="AF7" s="297" t="str">
        <f>DatosMenores!C6</f>
        <v>Agresión sexual</v>
      </c>
      <c r="AG7" s="297" t="str">
        <f>DatosMenores!C7</f>
        <v>Abuso sexual</v>
      </c>
      <c r="AH7" s="297" t="str">
        <f>DatosMenores!C8</f>
        <v>Robos con fuerza</v>
      </c>
      <c r="AI7" s="344" t="str">
        <f>DatosMenores!C9</f>
        <v>Robos con violencia o intimidación</v>
      </c>
      <c r="AJ7" s="297" t="str">
        <f>DatosMenores!C10</f>
        <v>Hurtos</v>
      </c>
      <c r="AK7" s="344" t="str">
        <f>DatosMenores!C11</f>
        <v>Daños</v>
      </c>
      <c r="AL7" s="294"/>
      <c r="AO7" s="296" t="str">
        <f>DatosMenores!C22</f>
        <v>Patrimonio</v>
      </c>
      <c r="AP7" s="297" t="str">
        <f>DatosMenores!C23</f>
        <v>Personas</v>
      </c>
      <c r="AQ7" s="298" t="str">
        <f>DatosMenores!C24</f>
        <v>Otras</v>
      </c>
      <c r="AR7" s="294"/>
      <c r="AU7" s="296" t="s">
        <v>734</v>
      </c>
      <c r="AV7" s="296" t="s">
        <v>735</v>
      </c>
      <c r="AW7" s="297" t="s">
        <v>736</v>
      </c>
      <c r="AX7" s="297" t="s">
        <v>737</v>
      </c>
      <c r="AY7" s="297" t="s">
        <v>738</v>
      </c>
      <c r="AZ7" s="344" t="s">
        <v>739</v>
      </c>
    </row>
    <row r="8" spans="3:52" s="310" customFormat="1" ht="14.25" customHeight="1">
      <c r="C8" s="665"/>
      <c r="D8" s="318">
        <f>DatosMenores!D56</f>
        <v>978</v>
      </c>
      <c r="E8" s="318">
        <f>DatosMenores!D57</f>
        <v>75</v>
      </c>
      <c r="F8" s="318">
        <f>DatosMenores!D58</f>
        <v>80</v>
      </c>
      <c r="G8" s="318">
        <f>DatosMenores!D59</f>
        <v>425</v>
      </c>
      <c r="H8" s="311">
        <f>DatosMenores!D60</f>
        <v>90</v>
      </c>
      <c r="I8" s="288"/>
      <c r="L8" s="311">
        <f>DatosMenores!D48</f>
        <v>35</v>
      </c>
      <c r="M8" s="312">
        <f>DatosMenores!D49</f>
        <v>59</v>
      </c>
      <c r="N8" s="312">
        <f>DatosMenores!D50</f>
        <v>164</v>
      </c>
      <c r="O8" s="312">
        <f>DatosMenores!D51</f>
        <v>1</v>
      </c>
      <c r="P8" s="313">
        <f>DatosMenores!D52</f>
        <v>0</v>
      </c>
      <c r="S8" s="311">
        <f>DatosMenores!D29+DatosMenores!D30+DatosMenores!D31+DatosMenores!D32</f>
        <v>27</v>
      </c>
      <c r="T8" s="312">
        <f>DatosMenores!D33</f>
        <v>10</v>
      </c>
      <c r="U8" s="312">
        <f>DatosMenores!D34</f>
        <v>127</v>
      </c>
      <c r="V8" s="312">
        <f>DatosMenores!D35</f>
        <v>76</v>
      </c>
      <c r="W8" s="312">
        <f>DatosMenores!D36</f>
        <v>0</v>
      </c>
      <c r="X8" s="312">
        <f>DatosMenores!D38</f>
        <v>17</v>
      </c>
      <c r="Y8" s="312">
        <f>DatosMenores!D37</f>
        <v>18</v>
      </c>
      <c r="Z8" s="313">
        <f>DatosMenores!D39</f>
        <v>22</v>
      </c>
      <c r="AB8" s="292"/>
      <c r="AD8" s="317">
        <f>DatosMenores!D4</f>
        <v>0</v>
      </c>
      <c r="AE8" s="318">
        <f>DatosMenores!D5</f>
        <v>126</v>
      </c>
      <c r="AF8" s="318">
        <f>DatosMenores!D6</f>
        <v>15</v>
      </c>
      <c r="AG8" s="318">
        <f>DatosMenores!D7</f>
        <v>9</v>
      </c>
      <c r="AH8" s="318">
        <f>DatosMenores!D8</f>
        <v>64</v>
      </c>
      <c r="AI8" s="311">
        <f>DatosMenores!D9</f>
        <v>23</v>
      </c>
      <c r="AJ8" s="318">
        <f>DatosMenores!D10</f>
        <v>77</v>
      </c>
      <c r="AK8" s="311">
        <f>DatosMenores!D11</f>
        <v>25</v>
      </c>
      <c r="AM8" s="292"/>
      <c r="AO8" s="317">
        <f>DatosMenores!D22</f>
        <v>88</v>
      </c>
      <c r="AP8" s="318">
        <f>DatosMenores!D23</f>
        <v>78</v>
      </c>
      <c r="AQ8" s="319">
        <f>DatosMenores!D24</f>
        <v>35</v>
      </c>
      <c r="AS8" s="292"/>
      <c r="AU8" s="317">
        <f>DatosMenores!D69</f>
        <v>189</v>
      </c>
      <c r="AV8" s="317">
        <f>DatosMenores!D70</f>
        <v>39</v>
      </c>
      <c r="AW8" s="318">
        <f>DatosMenores!D71</f>
        <v>250</v>
      </c>
      <c r="AX8" s="318">
        <f>DatosMenores!D74</f>
        <v>29</v>
      </c>
      <c r="AY8" s="318">
        <f>DatosMenores!D75</f>
        <v>26</v>
      </c>
      <c r="AZ8" s="311">
        <f>DatosMenores!D76</f>
        <v>2</v>
      </c>
    </row>
    <row r="9" spans="2:49" ht="14.25" customHeight="1">
      <c r="B9" s="321"/>
      <c r="C9" s="665" t="s">
        <v>774</v>
      </c>
      <c r="D9" s="302" t="str">
        <f>DatosMenores!C61</f>
        <v>Incoados en el año</v>
      </c>
      <c r="E9" s="303" t="str">
        <f>DatosMenores!C62</f>
        <v>Soluciones extrajudiciales</v>
      </c>
      <c r="F9" s="305" t="str">
        <f>DatosMenores!C63</f>
        <v>Sobreseimiento del art. 27.4</v>
      </c>
      <c r="G9" s="305" t="str">
        <f>DatosMenores!C64</f>
        <v>Escrito de alegaciones art. 30</v>
      </c>
      <c r="H9" s="305" t="str">
        <f>DatosMenores!C65</f>
        <v>Pendientes a 31 de diciembre</v>
      </c>
      <c r="AB9" s="295"/>
      <c r="AD9" s="345"/>
      <c r="AM9" s="295"/>
      <c r="AO9" s="345"/>
      <c r="AS9" s="295"/>
      <c r="AV9" s="346"/>
      <c r="AW9" s="347"/>
    </row>
    <row r="10" spans="3:51" ht="29.25" customHeight="1">
      <c r="C10" s="665"/>
      <c r="D10" s="311">
        <f>DatosMenores!D61</f>
        <v>278</v>
      </c>
      <c r="E10" s="312">
        <f>DatosMenores!D62</f>
        <v>14</v>
      </c>
      <c r="F10" s="316">
        <f>DatosMenores!D63</f>
        <v>34</v>
      </c>
      <c r="G10" s="316">
        <f>DatosMenores!D64</f>
        <v>164</v>
      </c>
      <c r="H10" s="316">
        <f>DatosMenores!D65</f>
        <v>66</v>
      </c>
      <c r="AD10" s="296" t="str">
        <f>DatosMenores!C12</f>
        <v>Contra la salud pública</v>
      </c>
      <c r="AE10" s="297" t="str">
        <f>DatosMenores!C13</f>
        <v>Conduccción etílica/drogas</v>
      </c>
      <c r="AF10" s="297" t="str">
        <f>DatosMenores!C14</f>
        <v>Conducción temeraria</v>
      </c>
      <c r="AG10" s="297" t="str">
        <f>DatosMenores!C15</f>
        <v>Conducción sin permiso</v>
      </c>
      <c r="AH10" s="297" t="str">
        <f>DatosMenores!C16</f>
        <v>Violencia doméstica </v>
      </c>
      <c r="AI10" s="297" t="str">
        <f>DatosMenores!C17</f>
        <v>Violencia de género</v>
      </c>
      <c r="AJ10" s="344" t="str">
        <f>DatosMenores!C18</f>
        <v>Otros</v>
      </c>
      <c r="AO10" s="345"/>
      <c r="AU10" s="296" t="s">
        <v>740</v>
      </c>
      <c r="AV10" s="297" t="s">
        <v>741</v>
      </c>
      <c r="AW10" s="297" t="s">
        <v>742</v>
      </c>
      <c r="AX10" s="296" t="s">
        <v>775</v>
      </c>
      <c r="AY10" s="344" t="s">
        <v>776</v>
      </c>
    </row>
    <row r="11" spans="29:51" ht="14.25" customHeight="1">
      <c r="AC11" s="322"/>
      <c r="AD11" s="311">
        <f>DatosMenores!D12</f>
        <v>2</v>
      </c>
      <c r="AE11" s="318">
        <f>DatosMenores!D13</f>
        <v>3</v>
      </c>
      <c r="AF11" s="318">
        <f>DatosMenores!D14</f>
        <v>2</v>
      </c>
      <c r="AG11" s="318">
        <f>DatosMenores!D15</f>
        <v>19</v>
      </c>
      <c r="AH11" s="318">
        <f>DatosMenores!D16</f>
        <v>45</v>
      </c>
      <c r="AI11" s="318">
        <f>DatosMenores!D17</f>
        <v>8</v>
      </c>
      <c r="AJ11" s="311">
        <f>DatosMenores!D18</f>
        <v>208</v>
      </c>
      <c r="AN11" s="322"/>
      <c r="AO11" s="345"/>
      <c r="AS11" s="322"/>
      <c r="AU11" s="317">
        <f>DatosMenores!D78</f>
        <v>0</v>
      </c>
      <c r="AV11" s="318">
        <f>DatosMenores!D77</f>
        <v>2</v>
      </c>
      <c r="AW11" s="318">
        <f>DatosMenores!D79</f>
        <v>2</v>
      </c>
      <c r="AX11" s="317">
        <f>DatosMenores!D72</f>
        <v>0</v>
      </c>
      <c r="AY11" s="311">
        <f>DatosMenores!D73</f>
        <v>18</v>
      </c>
    </row>
  </sheetData>
  <sheetProtection/>
  <mergeCells count="13">
    <mergeCell ref="C9:C10"/>
    <mergeCell ref="AU4:AZ4"/>
    <mergeCell ref="L6:L7"/>
    <mergeCell ref="M6:M7"/>
    <mergeCell ref="N6:N7"/>
    <mergeCell ref="O6:P6"/>
    <mergeCell ref="C7:C8"/>
    <mergeCell ref="C1:H1"/>
    <mergeCell ref="C4:H4"/>
    <mergeCell ref="L4:P4"/>
    <mergeCell ref="S4:Z4"/>
    <mergeCell ref="AD4:AK4"/>
    <mergeCell ref="AO4:AQ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32"/>
  <dimension ref="A1:AC25"/>
  <sheetViews>
    <sheetView showGridLines="0" showRowColHeaders="0" zoomScalePageLayoutView="0" workbookViewId="0" topLeftCell="A1">
      <selection activeCell="AE36" sqref="AE36"/>
    </sheetView>
  </sheetViews>
  <sheetFormatPr defaultColWidth="11.421875" defaultRowHeight="12.75"/>
  <cols>
    <col min="1" max="1" width="2.7109375" style="348" customWidth="1"/>
    <col min="2" max="2" width="4.421875" style="348" customWidth="1"/>
    <col min="3" max="3" width="26.7109375" style="348" customWidth="1"/>
    <col min="4" max="4" width="16.8515625" style="348" customWidth="1"/>
    <col min="5" max="5" width="6.140625" style="348" customWidth="1"/>
    <col min="6" max="6" width="30.7109375" style="348" customWidth="1"/>
    <col min="7" max="7" width="10.00390625" style="348" customWidth="1"/>
    <col min="8" max="8" width="3.8515625" style="348" customWidth="1"/>
    <col min="9" max="9" width="2.7109375" style="349" customWidth="1"/>
    <col min="10" max="10" width="7.8515625" style="349" customWidth="1"/>
    <col min="11" max="12" width="11.421875" style="349" customWidth="1"/>
    <col min="13" max="13" width="51.00390625" style="349" customWidth="1"/>
    <col min="14" max="14" width="2.7109375" style="349" customWidth="1"/>
    <col min="15" max="15" width="7.8515625" style="349" customWidth="1"/>
    <col min="16" max="17" width="11.421875" style="349" customWidth="1"/>
    <col min="18" max="18" width="51.00390625" style="349" customWidth="1"/>
    <col min="19" max="19" width="2.7109375" style="349" customWidth="1"/>
    <col min="20" max="20" width="7.8515625" style="349" customWidth="1"/>
    <col min="21" max="22" width="11.421875" style="349" customWidth="1"/>
    <col min="23" max="23" width="51.00390625" style="349" customWidth="1"/>
    <col min="24" max="24" width="2.7109375" style="349" customWidth="1"/>
    <col min="25" max="25" width="7.8515625" style="349" customWidth="1"/>
    <col min="26" max="27" width="11.421875" style="349" customWidth="1"/>
    <col min="28" max="28" width="51.00390625" style="349" customWidth="1"/>
    <col min="29" max="29" width="2.7109375" style="349" customWidth="1"/>
    <col min="30" max="16384" width="11.421875" style="348" customWidth="1"/>
  </cols>
  <sheetData>
    <row r="1" spans="1:29" ht="17.25">
      <c r="A1" s="350"/>
      <c r="B1" s="351"/>
      <c r="C1" s="669" t="s">
        <v>777</v>
      </c>
      <c r="D1" s="669"/>
      <c r="E1" s="669"/>
      <c r="F1" s="669"/>
      <c r="I1" s="352"/>
      <c r="N1" s="352"/>
      <c r="S1" s="352"/>
      <c r="X1" s="352"/>
      <c r="AC1" s="352"/>
    </row>
    <row r="2" spans="3:29" s="353" customFormat="1" ht="12">
      <c r="C2" s="354"/>
      <c r="F2" s="355"/>
      <c r="G2" s="355"/>
      <c r="H2" s="354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</row>
    <row r="3" spans="3:29" ht="12.75" customHeight="1">
      <c r="C3" s="670" t="s">
        <v>778</v>
      </c>
      <c r="D3" s="670"/>
      <c r="E3" s="356"/>
      <c r="F3" s="670" t="s">
        <v>746</v>
      </c>
      <c r="G3" s="670"/>
      <c r="H3" s="357"/>
      <c r="I3" s="358"/>
      <c r="J3" s="358"/>
      <c r="K3" s="358" t="s">
        <v>832</v>
      </c>
      <c r="L3" s="358"/>
      <c r="M3" s="358"/>
      <c r="N3" s="358"/>
      <c r="O3" s="358"/>
      <c r="P3" s="358" t="s">
        <v>833</v>
      </c>
      <c r="Q3" s="358"/>
      <c r="R3" s="358"/>
      <c r="S3" s="358"/>
      <c r="T3" s="358"/>
      <c r="U3" s="358" t="s">
        <v>827</v>
      </c>
      <c r="V3" s="358"/>
      <c r="W3" s="358"/>
      <c r="X3" s="358"/>
      <c r="Y3" s="358"/>
      <c r="Z3" s="358" t="s">
        <v>829</v>
      </c>
      <c r="AA3" s="358"/>
      <c r="AB3" s="358"/>
      <c r="AC3" s="358"/>
    </row>
    <row r="4" spans="3:8" ht="12.75">
      <c r="C4" s="359" t="s">
        <v>866</v>
      </c>
      <c r="D4" s="367">
        <f>DatosViolenciaDoméstica!C15</f>
        <v>0</v>
      </c>
      <c r="E4" s="356"/>
      <c r="F4" s="359" t="s">
        <v>917</v>
      </c>
      <c r="G4" s="360">
        <f>DatosViolenciaDoméstica!E45</f>
        <v>20</v>
      </c>
      <c r="H4" s="361"/>
    </row>
    <row r="5" spans="3:27" ht="12.75">
      <c r="C5" s="359" t="s">
        <v>834</v>
      </c>
      <c r="D5" s="367">
        <f>DatosViolenciaDoméstica!C9</f>
        <v>24</v>
      </c>
      <c r="E5" s="356"/>
      <c r="F5" s="359" t="s">
        <v>780</v>
      </c>
      <c r="G5" s="360">
        <f>DatosViolenciaDoméstica!F45</f>
        <v>21</v>
      </c>
      <c r="H5" s="361"/>
      <c r="K5" s="362"/>
      <c r="L5" s="362"/>
      <c r="P5" s="362"/>
      <c r="Q5" s="362"/>
      <c r="U5" s="362"/>
      <c r="V5" s="362"/>
      <c r="Z5" s="362"/>
      <c r="AA5" s="362"/>
    </row>
    <row r="6" spans="3:27" ht="26.25">
      <c r="C6" s="359" t="s">
        <v>779</v>
      </c>
      <c r="D6" s="431">
        <f>DatosViolenciaDoméstica!C10</f>
        <v>0</v>
      </c>
      <c r="E6" s="356"/>
      <c r="F6" s="363"/>
      <c r="G6" s="363"/>
      <c r="H6" s="361"/>
      <c r="K6" s="362"/>
      <c r="L6" s="362"/>
      <c r="P6" s="362"/>
      <c r="Q6" s="362"/>
      <c r="U6" s="362"/>
      <c r="V6" s="362"/>
      <c r="Z6" s="362"/>
      <c r="AA6" s="362"/>
    </row>
    <row r="7" spans="3:5" ht="12.75">
      <c r="C7" s="359" t="s">
        <v>857</v>
      </c>
      <c r="D7" s="367">
        <f>DatosViolenciaDoméstica!C7</f>
        <v>79</v>
      </c>
      <c r="E7" s="356"/>
    </row>
    <row r="8" spans="3:5" ht="12.75">
      <c r="C8" s="359" t="s">
        <v>897</v>
      </c>
      <c r="D8" s="431">
        <f>DatosViolenciaDoméstica!C11</f>
        <v>0</v>
      </c>
      <c r="E8" s="356"/>
    </row>
    <row r="9" spans="3:7" ht="12.75">
      <c r="C9" s="359" t="s">
        <v>781</v>
      </c>
      <c r="D9" s="367">
        <f>DatosViolenciaDoméstica!C12</f>
        <v>0</v>
      </c>
      <c r="E9" s="356"/>
      <c r="G9" s="356"/>
    </row>
    <row r="10" spans="3:7" ht="12.75">
      <c r="C10" s="356"/>
      <c r="D10" s="356"/>
      <c r="G10" s="356"/>
    </row>
    <row r="21" spans="6:7" ht="12.75">
      <c r="F21" s="364"/>
      <c r="G21" s="364"/>
    </row>
    <row r="22" spans="6:27" s="364" customFormat="1" ht="12.75" customHeight="1">
      <c r="F22" s="365"/>
      <c r="G22" s="365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</row>
    <row r="23" spans="6:27" s="365" customFormat="1" ht="12.75">
      <c r="F23" s="348"/>
      <c r="G23" s="348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</row>
    <row r="24" spans="28:29" ht="12.75">
      <c r="AB24" s="348"/>
      <c r="AC24" s="348"/>
    </row>
    <row r="25" spans="9:29" ht="15">
      <c r="I25" s="366"/>
      <c r="J25" s="366"/>
      <c r="K25" s="506" t="s">
        <v>708</v>
      </c>
      <c r="L25" s="507">
        <v>0</v>
      </c>
      <c r="M25" s="366"/>
      <c r="N25" s="366"/>
      <c r="O25" s="366"/>
      <c r="P25" s="506" t="s">
        <v>708</v>
      </c>
      <c r="Q25" s="507">
        <v>0</v>
      </c>
      <c r="R25" s="366"/>
      <c r="S25" s="366"/>
      <c r="T25" s="366"/>
      <c r="U25" s="506" t="s">
        <v>708</v>
      </c>
      <c r="V25" s="507">
        <v>0</v>
      </c>
      <c r="W25" s="366"/>
      <c r="X25" s="366"/>
      <c r="Y25" s="366"/>
      <c r="Z25" s="366"/>
      <c r="AA25" s="366"/>
      <c r="AB25" s="348"/>
      <c r="AC25" s="348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33"/>
  <dimension ref="A1:AC25"/>
  <sheetViews>
    <sheetView showGridLines="0" showRowColHeaders="0" zoomScalePageLayoutView="0" workbookViewId="0" topLeftCell="S1">
      <selection activeCell="Z20" sqref="Z20"/>
    </sheetView>
  </sheetViews>
  <sheetFormatPr defaultColWidth="11.421875" defaultRowHeight="12.75"/>
  <cols>
    <col min="1" max="1" width="2.7109375" style="348" customWidth="1"/>
    <col min="2" max="2" width="4.421875" style="348" customWidth="1"/>
    <col min="3" max="3" width="26.7109375" style="348" customWidth="1"/>
    <col min="4" max="4" width="16.8515625" style="348" customWidth="1"/>
    <col min="5" max="5" width="6.140625" style="348" customWidth="1"/>
    <col min="6" max="6" width="30.7109375" style="348" customWidth="1"/>
    <col min="7" max="7" width="10.00390625" style="348" customWidth="1"/>
    <col min="8" max="8" width="3.8515625" style="348" customWidth="1"/>
    <col min="9" max="9" width="2.7109375" style="349" customWidth="1"/>
    <col min="10" max="10" width="7.8515625" style="349" customWidth="1"/>
    <col min="11" max="12" width="11.421875" style="349" customWidth="1"/>
    <col min="13" max="13" width="51.00390625" style="349" customWidth="1"/>
    <col min="14" max="14" width="2.7109375" style="349" customWidth="1"/>
    <col min="15" max="15" width="7.8515625" style="349" customWidth="1"/>
    <col min="16" max="17" width="11.421875" style="349" customWidth="1"/>
    <col min="18" max="18" width="51.00390625" style="349" customWidth="1"/>
    <col min="19" max="19" width="2.7109375" style="349" customWidth="1"/>
    <col min="20" max="20" width="7.8515625" style="349" customWidth="1"/>
    <col min="21" max="22" width="11.421875" style="349" customWidth="1"/>
    <col min="23" max="23" width="51.00390625" style="349" customWidth="1"/>
    <col min="24" max="24" width="2.7109375" style="349" customWidth="1"/>
    <col min="25" max="25" width="7.8515625" style="349" customWidth="1"/>
    <col min="26" max="27" width="11.421875" style="349" customWidth="1"/>
    <col min="28" max="28" width="51.00390625" style="349" customWidth="1"/>
    <col min="29" max="29" width="2.7109375" style="349" customWidth="1"/>
    <col min="30" max="16384" width="11.421875" style="348" customWidth="1"/>
  </cols>
  <sheetData>
    <row r="1" spans="1:29" ht="17.25">
      <c r="A1" s="350"/>
      <c r="B1" s="351"/>
      <c r="C1" s="669" t="s">
        <v>782</v>
      </c>
      <c r="D1" s="669"/>
      <c r="E1" s="669"/>
      <c r="F1" s="669"/>
      <c r="I1" s="352"/>
      <c r="N1" s="352"/>
      <c r="S1" s="352"/>
      <c r="X1" s="352"/>
      <c r="AC1" s="352"/>
    </row>
    <row r="2" spans="3:29" s="353" customFormat="1" ht="12">
      <c r="C2" s="354"/>
      <c r="F2" s="355"/>
      <c r="G2" s="355"/>
      <c r="H2" s="354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</row>
    <row r="3" spans="3:29" ht="12.75" customHeight="1">
      <c r="C3" s="670" t="s">
        <v>778</v>
      </c>
      <c r="D3" s="670"/>
      <c r="E3" s="356"/>
      <c r="F3" s="670" t="s">
        <v>746</v>
      </c>
      <c r="G3" s="670"/>
      <c r="H3" s="357"/>
      <c r="I3" s="358"/>
      <c r="J3" s="358"/>
      <c r="K3" s="358" t="s">
        <v>832</v>
      </c>
      <c r="L3" s="358"/>
      <c r="M3" s="358"/>
      <c r="N3" s="358"/>
      <c r="O3" s="358"/>
      <c r="P3" s="358" t="s">
        <v>833</v>
      </c>
      <c r="Q3" s="358"/>
      <c r="R3" s="358"/>
      <c r="S3" s="358"/>
      <c r="T3" s="358"/>
      <c r="U3" s="358" t="s">
        <v>827</v>
      </c>
      <c r="V3" s="358"/>
      <c r="W3" s="358"/>
      <c r="X3" s="358"/>
      <c r="Y3" s="358"/>
      <c r="Z3" s="358" t="s">
        <v>829</v>
      </c>
      <c r="AA3" s="358"/>
      <c r="AB3" s="358"/>
      <c r="AC3" s="358"/>
    </row>
    <row r="4" spans="3:8" ht="12.75">
      <c r="C4" s="359" t="s">
        <v>834</v>
      </c>
      <c r="D4" s="367">
        <f>DatosViolenciaGénero!C9</f>
        <v>783</v>
      </c>
      <c r="E4" s="356"/>
      <c r="F4" s="359" t="s">
        <v>917</v>
      </c>
      <c r="G4" s="360">
        <f>DatosViolenciaGénero!E47</f>
        <v>129</v>
      </c>
      <c r="H4" s="361"/>
    </row>
    <row r="5" spans="3:27" ht="12.75">
      <c r="C5" s="359" t="s">
        <v>857</v>
      </c>
      <c r="D5" s="367">
        <f>DatosViolenciaGénero!C7</f>
        <v>794</v>
      </c>
      <c r="E5" s="356"/>
      <c r="F5" s="359" t="s">
        <v>780</v>
      </c>
      <c r="G5" s="360">
        <f>DatosViolenciaGénero!F47</f>
        <v>167</v>
      </c>
      <c r="H5" s="361"/>
      <c r="K5" s="362"/>
      <c r="L5" s="362"/>
      <c r="P5" s="362"/>
      <c r="Q5" s="362"/>
      <c r="U5" s="362"/>
      <c r="V5" s="362"/>
      <c r="Z5" s="362"/>
      <c r="AA5" s="362"/>
    </row>
    <row r="6" spans="3:27" ht="26.25">
      <c r="C6" s="359" t="s">
        <v>779</v>
      </c>
      <c r="D6" s="367">
        <f>DatosViolenciaGénero!C10</f>
        <v>89</v>
      </c>
      <c r="E6" s="356"/>
      <c r="F6" s="432"/>
      <c r="G6" s="433"/>
      <c r="H6" s="361"/>
      <c r="K6" s="362"/>
      <c r="L6" s="362"/>
      <c r="P6" s="362"/>
      <c r="Q6" s="362"/>
      <c r="U6" s="362"/>
      <c r="V6" s="362"/>
      <c r="Z6" s="362"/>
      <c r="AA6" s="362"/>
    </row>
    <row r="7" spans="3:7" ht="12.75">
      <c r="C7" s="359" t="s">
        <v>897</v>
      </c>
      <c r="D7" s="431">
        <f>DatosViolenciaGénero!C11</f>
        <v>1</v>
      </c>
      <c r="E7" s="356"/>
      <c r="F7" s="356"/>
      <c r="G7" s="356"/>
    </row>
    <row r="8" spans="3:5" ht="12.75">
      <c r="C8" s="359" t="s">
        <v>365</v>
      </c>
      <c r="D8" s="367">
        <f>DatosViolenciaGénero!C13</f>
        <v>0</v>
      </c>
      <c r="E8" s="356"/>
    </row>
    <row r="9" spans="3:5" ht="12.75">
      <c r="C9" s="359" t="s">
        <v>366</v>
      </c>
      <c r="D9" s="367">
        <f>DatosViolenciaGénero!C14</f>
        <v>0</v>
      </c>
      <c r="E9" s="356"/>
    </row>
    <row r="10" spans="3:7" ht="12.75">
      <c r="C10" s="359" t="s">
        <v>367</v>
      </c>
      <c r="D10" s="431">
        <f>DatosViolenciaGénero!C8</f>
        <v>425</v>
      </c>
      <c r="G10" s="356"/>
    </row>
    <row r="11" spans="3:7" ht="26.25">
      <c r="C11" s="359" t="s">
        <v>368</v>
      </c>
      <c r="D11" s="367">
        <f>DatosViolenciaGénero!C12</f>
        <v>0</v>
      </c>
      <c r="G11" s="356"/>
    </row>
    <row r="20" spans="3:4" ht="12.75">
      <c r="C20" s="364"/>
      <c r="D20" s="364"/>
    </row>
    <row r="21" spans="3:4" ht="12.75">
      <c r="C21" s="365"/>
      <c r="D21" s="365"/>
    </row>
    <row r="22" spans="3:27" s="364" customFormat="1" ht="12.75" customHeight="1">
      <c r="C22" s="348"/>
      <c r="D22" s="348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</row>
    <row r="23" spans="3:27" s="365" customFormat="1" ht="12.75">
      <c r="C23" s="348"/>
      <c r="D23" s="348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</row>
    <row r="24" spans="28:29" ht="12.75">
      <c r="AB24" s="348"/>
      <c r="AC24" s="348"/>
    </row>
    <row r="25" spans="9:29" ht="15">
      <c r="I25" s="366"/>
      <c r="J25" s="366"/>
      <c r="K25" s="506" t="s">
        <v>708</v>
      </c>
      <c r="L25" s="507">
        <v>0</v>
      </c>
      <c r="M25" s="366"/>
      <c r="N25" s="366"/>
      <c r="O25" s="366"/>
      <c r="P25" s="506" t="s">
        <v>708</v>
      </c>
      <c r="Q25" s="507">
        <v>0</v>
      </c>
      <c r="R25" s="366"/>
      <c r="S25" s="366"/>
      <c r="T25" s="366"/>
      <c r="U25" s="506" t="s">
        <v>708</v>
      </c>
      <c r="V25" s="507">
        <v>0</v>
      </c>
      <c r="W25" s="366"/>
      <c r="X25" s="366"/>
      <c r="Y25" s="366"/>
      <c r="Z25" s="366"/>
      <c r="AA25" s="366"/>
      <c r="AB25" s="348"/>
      <c r="AC25" s="348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6"/>
  <dimension ref="A1:P25"/>
  <sheetViews>
    <sheetView showGridLines="0" showRowColHeaders="0" zoomScalePageLayoutView="0" workbookViewId="0" topLeftCell="A1">
      <selection activeCell="N25" sqref="N25"/>
    </sheetView>
  </sheetViews>
  <sheetFormatPr defaultColWidth="11.421875" defaultRowHeight="12.75"/>
  <cols>
    <col min="1" max="1" width="2.7109375" style="338" customWidth="1"/>
    <col min="2" max="2" width="4.421875" style="338" customWidth="1"/>
    <col min="3" max="4" width="11.421875" style="338" customWidth="1"/>
    <col min="5" max="5" width="52.57421875" style="338" customWidth="1"/>
    <col min="6" max="6" width="2.7109375" style="338" customWidth="1"/>
    <col min="7" max="7" width="7.8515625" style="338" customWidth="1"/>
    <col min="8" max="9" width="11.421875" style="338" customWidth="1"/>
    <col min="10" max="10" width="54.00390625" style="338" customWidth="1"/>
    <col min="11" max="11" width="2.7109375" style="338" customWidth="1"/>
    <col min="12" max="12" width="7.8515625" style="338" customWidth="1"/>
    <col min="13" max="14" width="11.421875" style="338" customWidth="1"/>
    <col min="15" max="15" width="54.140625" style="338" customWidth="1"/>
    <col min="16" max="16" width="2.7109375" style="338" customWidth="1"/>
  </cols>
  <sheetData>
    <row r="1" spans="1:16" ht="12.75">
      <c r="A1" s="389"/>
      <c r="C1" s="671" t="s">
        <v>809</v>
      </c>
      <c r="D1" s="671"/>
      <c r="E1" s="671"/>
      <c r="F1" s="389"/>
      <c r="H1" s="390"/>
      <c r="I1" s="390"/>
      <c r="J1" s="390"/>
      <c r="K1" s="389"/>
      <c r="P1" s="389"/>
    </row>
    <row r="3" spans="1:16" ht="12.75">
      <c r="A3" s="391"/>
      <c r="B3" s="391"/>
      <c r="C3" s="391" t="s">
        <v>810</v>
      </c>
      <c r="D3" s="391"/>
      <c r="E3" s="391"/>
      <c r="F3" s="391"/>
      <c r="G3" s="391"/>
      <c r="H3" s="391" t="s">
        <v>811</v>
      </c>
      <c r="I3" s="391"/>
      <c r="J3" s="391"/>
      <c r="K3" s="391"/>
      <c r="L3" s="391"/>
      <c r="M3" s="391" t="s">
        <v>812</v>
      </c>
      <c r="N3" s="391"/>
      <c r="O3" s="391"/>
      <c r="P3" s="391"/>
    </row>
    <row r="5" spans="3:14" ht="12.75">
      <c r="C5" s="392"/>
      <c r="D5" s="392"/>
      <c r="H5" s="392"/>
      <c r="I5" s="392"/>
      <c r="M5" s="392"/>
      <c r="N5" s="392"/>
    </row>
    <row r="6" spans="3:14" ht="12.75">
      <c r="C6" s="392"/>
      <c r="D6" s="392"/>
      <c r="H6" s="392"/>
      <c r="I6" s="392"/>
      <c r="M6" s="392"/>
      <c r="N6" s="392"/>
    </row>
    <row r="24" ht="13.5" thickBot="1"/>
    <row r="25" spans="1:16" ht="16.5" thickBot="1" thickTop="1">
      <c r="A25" s="393"/>
      <c r="B25" s="393"/>
      <c r="C25" s="336" t="s">
        <v>708</v>
      </c>
      <c r="D25" s="337">
        <v>0</v>
      </c>
      <c r="E25" s="393"/>
      <c r="F25" s="393"/>
      <c r="G25" s="393"/>
      <c r="H25" s="336" t="s">
        <v>708</v>
      </c>
      <c r="I25" s="337">
        <v>0</v>
      </c>
      <c r="J25" s="393"/>
      <c r="K25" s="393"/>
      <c r="L25" s="393"/>
      <c r="M25" s="336" t="s">
        <v>708</v>
      </c>
      <c r="N25" s="337">
        <v>0</v>
      </c>
      <c r="O25" s="393"/>
      <c r="P25" s="393"/>
    </row>
    <row r="26" ht="13.5" thickTop="1"/>
  </sheetData>
  <sheetProtection/>
  <mergeCells count="1">
    <mergeCell ref="C1:E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7"/>
  <dimension ref="A1:BI25"/>
  <sheetViews>
    <sheetView showGridLines="0" showRowColHeaders="0" zoomScalePageLayoutView="0" workbookViewId="0" topLeftCell="A1">
      <selection activeCell="G15" sqref="G15"/>
    </sheetView>
  </sheetViews>
  <sheetFormatPr defaultColWidth="11.421875" defaultRowHeight="12.75"/>
  <cols>
    <col min="1" max="1" width="2.7109375" style="338" customWidth="1"/>
    <col min="2" max="2" width="4.421875" style="338" customWidth="1"/>
    <col min="3" max="4" width="11.421875" style="338" customWidth="1"/>
    <col min="5" max="5" width="52.57421875" style="338" customWidth="1"/>
    <col min="6" max="6" width="2.7109375" style="338" customWidth="1"/>
    <col min="7" max="7" width="7.8515625" style="338" customWidth="1"/>
    <col min="8" max="9" width="11.421875" style="338" customWidth="1"/>
    <col min="10" max="10" width="54.00390625" style="338" customWidth="1"/>
    <col min="11" max="11" width="2.7109375" style="338" customWidth="1"/>
    <col min="12" max="12" width="7.8515625" style="338" customWidth="1"/>
    <col min="13" max="14" width="11.421875" style="338" customWidth="1"/>
    <col min="15" max="15" width="54.00390625" style="338" customWidth="1"/>
    <col min="16" max="16" width="2.7109375" style="338" customWidth="1"/>
    <col min="17" max="17" width="7.8515625" style="338" customWidth="1"/>
    <col min="18" max="19" width="11.421875" style="338" customWidth="1"/>
    <col min="20" max="20" width="54.00390625" style="338" customWidth="1"/>
    <col min="21" max="21" width="2.7109375" style="338" customWidth="1"/>
    <col min="22" max="22" width="7.8515625" style="338" customWidth="1"/>
    <col min="23" max="24" width="11.421875" style="338" customWidth="1"/>
    <col min="25" max="25" width="54.00390625" style="338" customWidth="1"/>
    <col min="26" max="26" width="2.7109375" style="338" customWidth="1"/>
    <col min="27" max="27" width="7.8515625" style="338" customWidth="1"/>
    <col min="28" max="29" width="11.421875" style="338" customWidth="1"/>
    <col min="30" max="30" width="54.00390625" style="338" customWidth="1"/>
    <col min="31" max="31" width="2.7109375" style="338" customWidth="1"/>
    <col min="32" max="32" width="7.8515625" style="338" customWidth="1"/>
    <col min="33" max="34" width="11.421875" style="338" customWidth="1"/>
    <col min="35" max="35" width="54.00390625" style="338" customWidth="1"/>
    <col min="36" max="36" width="2.7109375" style="338" customWidth="1"/>
    <col min="37" max="37" width="7.8515625" style="338" customWidth="1"/>
    <col min="38" max="39" width="11.421875" style="338" customWidth="1"/>
    <col min="40" max="40" width="54.00390625" style="338" customWidth="1"/>
    <col min="41" max="41" width="2.7109375" style="338" customWidth="1"/>
    <col min="42" max="42" width="7.8515625" style="338" customWidth="1"/>
    <col min="43" max="44" width="11.421875" style="338" customWidth="1"/>
    <col min="45" max="45" width="54.00390625" style="338" customWidth="1"/>
    <col min="46" max="46" width="2.7109375" style="338" customWidth="1"/>
    <col min="47" max="47" width="7.8515625" style="338" customWidth="1"/>
    <col min="48" max="49" width="11.421875" style="338" customWidth="1"/>
    <col min="50" max="50" width="54.00390625" style="338" customWidth="1"/>
    <col min="51" max="51" width="2.7109375" style="338" customWidth="1"/>
    <col min="52" max="52" width="7.8515625" style="338" customWidth="1"/>
    <col min="53" max="54" width="11.421875" style="338" customWidth="1"/>
    <col min="55" max="55" width="54.00390625" style="338" customWidth="1"/>
    <col min="56" max="56" width="2.7109375" style="338" customWidth="1"/>
    <col min="57" max="57" width="7.8515625" style="338" customWidth="1"/>
    <col min="58" max="59" width="11.421875" style="338" customWidth="1"/>
    <col min="60" max="60" width="54.00390625" style="338" customWidth="1"/>
    <col min="61" max="61" width="2.7109375" style="338" customWidth="1"/>
  </cols>
  <sheetData>
    <row r="1" spans="1:61" ht="12.75">
      <c r="A1" s="389"/>
      <c r="C1" s="671" t="s">
        <v>646</v>
      </c>
      <c r="D1" s="671"/>
      <c r="E1" s="671"/>
      <c r="F1" s="389"/>
      <c r="H1" s="390"/>
      <c r="I1" s="390"/>
      <c r="J1" s="390"/>
      <c r="K1" s="389"/>
      <c r="M1" s="390"/>
      <c r="N1" s="390"/>
      <c r="O1" s="390"/>
      <c r="P1" s="389"/>
      <c r="R1" s="390"/>
      <c r="S1" s="390"/>
      <c r="T1" s="390"/>
      <c r="U1" s="389"/>
      <c r="W1" s="390"/>
      <c r="X1" s="390"/>
      <c r="Y1" s="390"/>
      <c r="Z1" s="389"/>
      <c r="AB1" s="390"/>
      <c r="AC1" s="390"/>
      <c r="AD1" s="390"/>
      <c r="AE1" s="389"/>
      <c r="AG1" s="390"/>
      <c r="AH1" s="390"/>
      <c r="AI1" s="390"/>
      <c r="AJ1" s="389"/>
      <c r="AL1" s="390"/>
      <c r="AM1" s="390"/>
      <c r="AN1" s="390"/>
      <c r="AO1" s="389"/>
      <c r="AQ1" s="390"/>
      <c r="AR1" s="390"/>
      <c r="AS1" s="390"/>
      <c r="AT1" s="389"/>
      <c r="AV1" s="390"/>
      <c r="AW1" s="390"/>
      <c r="AX1" s="390"/>
      <c r="AY1" s="389"/>
      <c r="BA1" s="390"/>
      <c r="BB1" s="390"/>
      <c r="BC1" s="390"/>
      <c r="BD1" s="389"/>
      <c r="BF1" s="390"/>
      <c r="BG1" s="390"/>
      <c r="BH1" s="390"/>
      <c r="BI1" s="389"/>
    </row>
    <row r="3" spans="1:61" ht="12.75">
      <c r="A3" s="391"/>
      <c r="B3" s="391"/>
      <c r="C3" s="391" t="s">
        <v>790</v>
      </c>
      <c r="D3" s="391"/>
      <c r="E3" s="391"/>
      <c r="F3" s="391"/>
      <c r="G3" s="391"/>
      <c r="H3" s="391" t="s">
        <v>1018</v>
      </c>
      <c r="I3" s="391"/>
      <c r="J3" s="391"/>
      <c r="K3" s="391"/>
      <c r="L3" s="391"/>
      <c r="M3" s="391" t="s">
        <v>665</v>
      </c>
      <c r="N3" s="391"/>
      <c r="O3" s="391"/>
      <c r="P3" s="391"/>
      <c r="Q3" s="391"/>
      <c r="R3" s="391" t="s">
        <v>666</v>
      </c>
      <c r="S3" s="391"/>
      <c r="T3" s="391"/>
      <c r="U3" s="391"/>
      <c r="V3" s="391"/>
      <c r="W3" s="391" t="s">
        <v>667</v>
      </c>
      <c r="X3" s="391"/>
      <c r="Y3" s="391"/>
      <c r="Z3" s="391"/>
      <c r="AA3" s="391"/>
      <c r="AB3" s="391" t="s">
        <v>1022</v>
      </c>
      <c r="AC3" s="391"/>
      <c r="AD3" s="391"/>
      <c r="AE3" s="391"/>
      <c r="AF3" s="391"/>
      <c r="AG3" s="391" t="s">
        <v>1023</v>
      </c>
      <c r="AH3" s="391"/>
      <c r="AI3" s="391"/>
      <c r="AJ3" s="391"/>
      <c r="AK3" s="391"/>
      <c r="AL3" s="391" t="s">
        <v>1024</v>
      </c>
      <c r="AM3" s="391"/>
      <c r="AN3" s="391"/>
      <c r="AO3" s="391"/>
      <c r="AP3" s="391"/>
      <c r="AQ3" s="391" t="s">
        <v>1025</v>
      </c>
      <c r="AR3" s="391"/>
      <c r="AS3" s="391"/>
      <c r="AT3" s="391"/>
      <c r="AU3" s="391"/>
      <c r="AV3" s="391" t="s">
        <v>812</v>
      </c>
      <c r="AW3" s="391"/>
      <c r="AX3" s="391"/>
      <c r="AY3" s="391"/>
      <c r="AZ3" s="391"/>
      <c r="BA3" s="391" t="s">
        <v>1027</v>
      </c>
      <c r="BB3" s="391"/>
      <c r="BC3" s="391"/>
      <c r="BD3" s="391"/>
      <c r="BE3" s="391"/>
      <c r="BF3" s="391" t="s">
        <v>822</v>
      </c>
      <c r="BG3" s="391"/>
      <c r="BH3" s="391"/>
      <c r="BI3" s="391"/>
    </row>
    <row r="5" spans="3:59" ht="12.75">
      <c r="C5" s="392"/>
      <c r="D5" s="392"/>
      <c r="H5" s="392"/>
      <c r="I5" s="392"/>
      <c r="M5" s="392"/>
      <c r="N5" s="392"/>
      <c r="R5" s="392"/>
      <c r="S5" s="392"/>
      <c r="W5" s="392"/>
      <c r="X5" s="392"/>
      <c r="AB5" s="392"/>
      <c r="AC5" s="392"/>
      <c r="AG5" s="392"/>
      <c r="AH5" s="392"/>
      <c r="AL5" s="392"/>
      <c r="AM5" s="392"/>
      <c r="AQ5" s="392"/>
      <c r="AR5" s="392"/>
      <c r="AV5" s="392"/>
      <c r="AW5" s="392"/>
      <c r="BA5" s="392"/>
      <c r="BB5" s="392"/>
      <c r="BF5" s="392"/>
      <c r="BG5" s="392"/>
    </row>
    <row r="6" spans="3:59" ht="12.75">
      <c r="C6" s="392"/>
      <c r="D6" s="392"/>
      <c r="H6" s="392"/>
      <c r="I6" s="392"/>
      <c r="M6" s="392"/>
      <c r="N6" s="392"/>
      <c r="R6" s="392"/>
      <c r="S6" s="392"/>
      <c r="W6" s="392"/>
      <c r="X6" s="392"/>
      <c r="AB6" s="392"/>
      <c r="AC6" s="392"/>
      <c r="AG6" s="392"/>
      <c r="AH6" s="392"/>
      <c r="AL6" s="392"/>
      <c r="AM6" s="392"/>
      <c r="AQ6" s="392"/>
      <c r="AR6" s="392"/>
      <c r="AV6" s="392"/>
      <c r="AW6" s="392"/>
      <c r="BA6" s="392"/>
      <c r="BB6" s="392"/>
      <c r="BF6" s="392"/>
      <c r="BG6" s="392"/>
    </row>
    <row r="24" ht="13.5" thickBot="1"/>
    <row r="25" spans="1:61" ht="16.5" thickBot="1" thickTop="1">
      <c r="A25" s="393"/>
      <c r="B25" s="393"/>
      <c r="C25" s="336" t="s">
        <v>708</v>
      </c>
      <c r="D25" s="337">
        <v>0</v>
      </c>
      <c r="E25" s="393"/>
      <c r="F25" s="393"/>
      <c r="G25" s="393"/>
      <c r="H25" s="336" t="s">
        <v>708</v>
      </c>
      <c r="I25" s="337">
        <v>0</v>
      </c>
      <c r="J25" s="393"/>
      <c r="K25" s="393"/>
      <c r="L25" s="393"/>
      <c r="M25" s="336" t="s">
        <v>708</v>
      </c>
      <c r="N25" s="337">
        <v>0</v>
      </c>
      <c r="O25" s="393"/>
      <c r="P25" s="393"/>
      <c r="Q25" s="393"/>
      <c r="R25" s="336" t="s">
        <v>708</v>
      </c>
      <c r="S25" s="337">
        <v>0</v>
      </c>
      <c r="T25" s="393"/>
      <c r="U25" s="393"/>
      <c r="V25" s="393"/>
      <c r="W25" s="336" t="s">
        <v>708</v>
      </c>
      <c r="X25" s="337">
        <v>0</v>
      </c>
      <c r="Y25" s="393"/>
      <c r="Z25" s="393"/>
      <c r="AA25" s="393"/>
      <c r="AB25" s="336" t="s">
        <v>708</v>
      </c>
      <c r="AC25" s="337">
        <v>0</v>
      </c>
      <c r="AD25" s="393"/>
      <c r="AE25" s="393"/>
      <c r="AF25" s="393"/>
      <c r="AG25" s="336" t="s">
        <v>708</v>
      </c>
      <c r="AH25" s="337">
        <v>0</v>
      </c>
      <c r="AI25" s="393"/>
      <c r="AJ25" s="393"/>
      <c r="AK25" s="393"/>
      <c r="AL25" s="336" t="s">
        <v>708</v>
      </c>
      <c r="AM25" s="337">
        <v>0</v>
      </c>
      <c r="AN25" s="393"/>
      <c r="AO25" s="393"/>
      <c r="AP25" s="393"/>
      <c r="AQ25" s="336" t="s">
        <v>708</v>
      </c>
      <c r="AR25" s="337">
        <v>0</v>
      </c>
      <c r="AS25" s="393"/>
      <c r="AT25" s="393"/>
      <c r="AU25" s="393"/>
      <c r="AV25" s="336" t="s">
        <v>708</v>
      </c>
      <c r="AW25" s="337">
        <v>0</v>
      </c>
      <c r="AX25" s="393"/>
      <c r="AY25" s="393"/>
      <c r="AZ25" s="393"/>
      <c r="BA25" s="336" t="s">
        <v>708</v>
      </c>
      <c r="BB25" s="337">
        <v>0</v>
      </c>
      <c r="BC25" s="393"/>
      <c r="BD25" s="393"/>
      <c r="BE25" s="393"/>
      <c r="BF25" s="336" t="s">
        <v>708</v>
      </c>
      <c r="BG25" s="337">
        <v>0</v>
      </c>
      <c r="BH25" s="393"/>
      <c r="BI25" s="393"/>
    </row>
    <row r="26" ht="13.5" thickTop="1"/>
  </sheetData>
  <sheetProtection/>
  <mergeCells count="1">
    <mergeCell ref="C1:E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"/>
  <dimension ref="A1:P25"/>
  <sheetViews>
    <sheetView showGridLines="0" showRowColHeaders="0" zoomScalePageLayoutView="0" workbookViewId="0" topLeftCell="A1">
      <selection activeCell="I25" sqref="I25"/>
    </sheetView>
  </sheetViews>
  <sheetFormatPr defaultColWidth="11.421875" defaultRowHeight="12.75"/>
  <cols>
    <col min="1" max="1" width="2.7109375" style="338" customWidth="1"/>
    <col min="2" max="2" width="4.421875" style="338" customWidth="1"/>
    <col min="3" max="4" width="11.421875" style="338" customWidth="1"/>
    <col min="5" max="5" width="52.57421875" style="338" customWidth="1"/>
    <col min="6" max="6" width="2.7109375" style="338" customWidth="1"/>
    <col min="7" max="7" width="7.8515625" style="338" customWidth="1"/>
    <col min="8" max="9" width="11.421875" style="338" customWidth="1"/>
    <col min="10" max="10" width="54.00390625" style="338" customWidth="1"/>
    <col min="11" max="11" width="2.7109375" style="338" customWidth="1"/>
    <col min="12" max="12" width="7.8515625" style="338" customWidth="1"/>
    <col min="13" max="14" width="11.421875" style="338" customWidth="1"/>
    <col min="15" max="15" width="54.00390625" style="338" customWidth="1"/>
    <col min="16" max="16" width="2.7109375" style="338" customWidth="1"/>
    <col min="17" max="16384" width="11.421875" style="1" customWidth="1"/>
  </cols>
  <sheetData>
    <row r="1" spans="1:16" ht="12.75">
      <c r="A1" s="389"/>
      <c r="C1" s="671" t="s">
        <v>599</v>
      </c>
      <c r="D1" s="671"/>
      <c r="E1" s="671"/>
      <c r="F1" s="389"/>
      <c r="H1" s="390"/>
      <c r="I1" s="390"/>
      <c r="J1" s="390"/>
      <c r="K1" s="389"/>
      <c r="M1" s="390"/>
      <c r="N1" s="390"/>
      <c r="O1" s="390"/>
      <c r="P1" s="389"/>
    </row>
    <row r="3" spans="1:16" ht="12.75">
      <c r="A3" s="391"/>
      <c r="B3" s="391"/>
      <c r="C3" s="391" t="s">
        <v>812</v>
      </c>
      <c r="D3" s="391"/>
      <c r="E3" s="391"/>
      <c r="F3" s="391"/>
      <c r="G3" s="391"/>
      <c r="H3" s="391" t="s">
        <v>586</v>
      </c>
      <c r="I3" s="391"/>
      <c r="J3" s="391"/>
      <c r="K3" s="391"/>
      <c r="L3" s="391"/>
      <c r="M3" s="391" t="s">
        <v>822</v>
      </c>
      <c r="N3" s="391"/>
      <c r="O3" s="391"/>
      <c r="P3" s="391"/>
    </row>
    <row r="5" spans="3:14" ht="12.75">
      <c r="C5" s="392"/>
      <c r="D5" s="392"/>
      <c r="H5" s="392"/>
      <c r="I5" s="392"/>
      <c r="M5" s="392"/>
      <c r="N5" s="392"/>
    </row>
    <row r="6" spans="3:14" ht="12.75">
      <c r="C6" s="392"/>
      <c r="D6" s="392"/>
      <c r="H6" s="392"/>
      <c r="I6" s="392"/>
      <c r="M6" s="392"/>
      <c r="N6" s="392"/>
    </row>
    <row r="24" ht="13.5" thickBot="1"/>
    <row r="25" spans="1:16" ht="16.5" thickBot="1" thickTop="1">
      <c r="A25" s="393"/>
      <c r="B25" s="393"/>
      <c r="C25" s="336" t="s">
        <v>708</v>
      </c>
      <c r="D25" s="337">
        <v>0</v>
      </c>
      <c r="E25" s="393"/>
      <c r="F25" s="393"/>
      <c r="G25" s="393"/>
      <c r="H25" s="336" t="s">
        <v>708</v>
      </c>
      <c r="I25" s="337">
        <v>0</v>
      </c>
      <c r="J25" s="393"/>
      <c r="K25" s="393"/>
      <c r="L25" s="393"/>
      <c r="M25" s="336" t="s">
        <v>708</v>
      </c>
      <c r="N25" s="337">
        <v>0</v>
      </c>
      <c r="O25" s="393"/>
      <c r="P25" s="393"/>
    </row>
    <row r="26" ht="13.5" thickTop="1"/>
  </sheetData>
  <sheetProtection/>
  <mergeCells count="1">
    <mergeCell ref="C1:E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B1:N395"/>
  <sheetViews>
    <sheetView showGridLines="0" showRowColHeaders="0" showOutlineSymbols="0" zoomScalePageLayoutView="0" workbookViewId="0" topLeftCell="A1">
      <selection activeCell="H4" sqref="H4"/>
    </sheetView>
  </sheetViews>
  <sheetFormatPr defaultColWidth="11.421875" defaultRowHeight="12.75"/>
  <cols>
    <col min="1" max="1" width="1.57421875" style="1" customWidth="1"/>
    <col min="2" max="2" width="54.57421875" style="1" customWidth="1"/>
    <col min="3" max="3" width="43.57421875" style="1" customWidth="1"/>
    <col min="4" max="5" width="13.7109375" style="12" customWidth="1"/>
    <col min="6" max="6" width="12.7109375" style="12" customWidth="1"/>
    <col min="7" max="7" width="2.140625" style="1" customWidth="1"/>
    <col min="8" max="8" width="16.57421875" style="1" customWidth="1"/>
    <col min="9" max="16384" width="11.421875" style="1" customWidth="1"/>
  </cols>
  <sheetData>
    <row r="1" spans="2:3" ht="12.75">
      <c r="B1" s="13"/>
      <c r="C1" s="13"/>
    </row>
    <row r="2" spans="2:3" ht="13.5" thickBot="1">
      <c r="B2" s="13"/>
      <c r="C2" s="13"/>
    </row>
    <row r="3" spans="2:8" ht="14.25" thickBot="1" thickTop="1">
      <c r="B3" s="544" t="s">
        <v>834</v>
      </c>
      <c r="C3" s="544"/>
      <c r="D3" s="14">
        <f>ANYO_MEMORIA</f>
        <v>2015</v>
      </c>
      <c r="E3" s="14">
        <f>ANYO_MEMORIA-1</f>
        <v>2014</v>
      </c>
      <c r="F3" s="14" t="s">
        <v>835</v>
      </c>
      <c r="H3" s="15"/>
    </row>
    <row r="4" spans="2:8" ht="14.25" thickBot="1" thickTop="1">
      <c r="B4" s="553" t="s">
        <v>836</v>
      </c>
      <c r="C4" s="16" t="s">
        <v>837</v>
      </c>
      <c r="D4" s="17">
        <v>1289</v>
      </c>
      <c r="E4" s="515">
        <v>3601</v>
      </c>
      <c r="F4" s="18">
        <f aca="true" t="shared" si="0" ref="F4:F17">IF(IF(E4="S/D",0,E4)&lt;&gt;0,(D4-E4)/E4,0)</f>
        <v>-0.6420438767009164</v>
      </c>
      <c r="H4" s="414"/>
    </row>
    <row r="5" spans="2:8" ht="14.25" thickBot="1" thickTop="1">
      <c r="B5" s="553"/>
      <c r="C5" s="20" t="s">
        <v>838</v>
      </c>
      <c r="D5" s="21">
        <v>43154</v>
      </c>
      <c r="E5" s="511">
        <v>47200</v>
      </c>
      <c r="F5" s="22">
        <f t="shared" si="0"/>
        <v>-0.08572033898305084</v>
      </c>
      <c r="H5" s="19"/>
    </row>
    <row r="6" spans="2:8" ht="14.25" thickBot="1" thickTop="1">
      <c r="B6" s="553"/>
      <c r="C6" s="20" t="s">
        <v>844</v>
      </c>
      <c r="D6" s="21">
        <v>40419</v>
      </c>
      <c r="E6" s="511">
        <v>41194</v>
      </c>
      <c r="F6" s="22">
        <f t="shared" si="0"/>
        <v>-0.01881341943001408</v>
      </c>
      <c r="H6" s="19"/>
    </row>
    <row r="7" spans="2:8" ht="14.25" thickBot="1" thickTop="1">
      <c r="B7" s="553"/>
      <c r="C7" s="20" t="s">
        <v>845</v>
      </c>
      <c r="D7" s="21">
        <v>1450</v>
      </c>
      <c r="E7" s="511">
        <v>1769</v>
      </c>
      <c r="F7" s="22">
        <f t="shared" si="0"/>
        <v>-0.18032786885245902</v>
      </c>
      <c r="H7" s="19"/>
    </row>
    <row r="8" spans="2:8" ht="14.25" thickBot="1" thickTop="1">
      <c r="B8" s="553"/>
      <c r="C8" s="23" t="s">
        <v>846</v>
      </c>
      <c r="D8" s="24">
        <v>1519</v>
      </c>
      <c r="E8" s="516">
        <v>1289</v>
      </c>
      <c r="F8" s="25">
        <f t="shared" si="0"/>
        <v>0.17843289371605897</v>
      </c>
      <c r="H8" s="19"/>
    </row>
    <row r="9" spans="2:8" ht="14.25" thickBot="1" thickTop="1">
      <c r="B9" s="553" t="s">
        <v>847</v>
      </c>
      <c r="C9" s="26" t="s">
        <v>848</v>
      </c>
      <c r="D9" s="17">
        <v>9619</v>
      </c>
      <c r="E9" s="515">
        <v>9781</v>
      </c>
      <c r="F9" s="18">
        <f t="shared" si="0"/>
        <v>-0.016562723647888765</v>
      </c>
      <c r="H9" s="19"/>
    </row>
    <row r="10" spans="2:8" ht="14.25" thickBot="1" thickTop="1">
      <c r="B10" s="553"/>
      <c r="C10" s="20" t="s">
        <v>849</v>
      </c>
      <c r="D10" s="21">
        <v>2816</v>
      </c>
      <c r="E10" s="511">
        <v>2246</v>
      </c>
      <c r="F10" s="22">
        <f t="shared" si="0"/>
        <v>0.25378450578806766</v>
      </c>
      <c r="H10" s="19"/>
    </row>
    <row r="11" spans="2:8" ht="14.25" thickBot="1" thickTop="1">
      <c r="B11" s="553"/>
      <c r="C11" s="27" t="s">
        <v>850</v>
      </c>
      <c r="D11" s="24">
        <v>25507</v>
      </c>
      <c r="E11" s="516">
        <v>31477</v>
      </c>
      <c r="F11" s="25">
        <f t="shared" si="0"/>
        <v>-0.18966229310290053</v>
      </c>
      <c r="H11" s="19"/>
    </row>
    <row r="12" spans="2:8" ht="14.25" thickBot="1" thickTop="1">
      <c r="B12" s="553" t="s">
        <v>851</v>
      </c>
      <c r="C12" s="16" t="s">
        <v>852</v>
      </c>
      <c r="D12" s="17">
        <v>3141</v>
      </c>
      <c r="E12" s="515">
        <v>5986</v>
      </c>
      <c r="F12" s="18">
        <f t="shared" si="0"/>
        <v>-0.47527564316739057</v>
      </c>
      <c r="H12" s="19"/>
    </row>
    <row r="13" spans="2:8" ht="14.25" thickBot="1" thickTop="1">
      <c r="B13" s="553"/>
      <c r="C13" s="20" t="s">
        <v>1114</v>
      </c>
      <c r="D13" s="472">
        <v>1523</v>
      </c>
      <c r="E13" s="517"/>
      <c r="F13" s="22">
        <f t="shared" si="0"/>
        <v>0</v>
      </c>
      <c r="H13" s="19"/>
    </row>
    <row r="14" spans="2:8" ht="14.25" thickBot="1" thickTop="1">
      <c r="B14" s="553"/>
      <c r="C14" s="20" t="s">
        <v>853</v>
      </c>
      <c r="D14" s="21">
        <v>1591</v>
      </c>
      <c r="E14" s="511">
        <v>1503</v>
      </c>
      <c r="F14" s="22">
        <f t="shared" si="0"/>
        <v>0.05854956753160346</v>
      </c>
      <c r="H14" s="19"/>
    </row>
    <row r="15" spans="2:8" ht="14.25" thickBot="1" thickTop="1">
      <c r="B15" s="553"/>
      <c r="C15" s="20" t="s">
        <v>854</v>
      </c>
      <c r="D15" s="21">
        <v>10</v>
      </c>
      <c r="E15" s="511">
        <v>15</v>
      </c>
      <c r="F15" s="22">
        <f t="shared" si="0"/>
        <v>-0.3333333333333333</v>
      </c>
      <c r="H15" s="19"/>
    </row>
    <row r="16" spans="2:8" ht="14.25" thickBot="1" thickTop="1">
      <c r="B16" s="553"/>
      <c r="C16" s="20" t="s">
        <v>855</v>
      </c>
      <c r="D16" s="21">
        <v>5</v>
      </c>
      <c r="E16" s="511">
        <v>7</v>
      </c>
      <c r="F16" s="22">
        <f t="shared" si="0"/>
        <v>-0.2857142857142857</v>
      </c>
      <c r="H16" s="19"/>
    </row>
    <row r="17" spans="2:8" ht="14.25" thickBot="1" thickTop="1">
      <c r="B17" s="553"/>
      <c r="C17" s="27" t="s">
        <v>856</v>
      </c>
      <c r="D17" s="28">
        <v>162</v>
      </c>
      <c r="E17" s="518">
        <v>266</v>
      </c>
      <c r="F17" s="29">
        <f t="shared" si="0"/>
        <v>-0.39097744360902253</v>
      </c>
      <c r="H17" s="19"/>
    </row>
    <row r="18" spans="2:3" ht="13.5" thickTop="1">
      <c r="B18" s="13"/>
      <c r="C18" s="13"/>
    </row>
    <row r="19" spans="2:3" ht="13.5" thickBot="1">
      <c r="B19" s="13"/>
      <c r="C19" s="13"/>
    </row>
    <row r="20" spans="2:8" ht="14.25" thickBot="1" thickTop="1">
      <c r="B20" s="544" t="s">
        <v>857</v>
      </c>
      <c r="C20" s="544"/>
      <c r="D20" s="14">
        <f>ANYO_MEMORIA</f>
        <v>2015</v>
      </c>
      <c r="E20" s="14">
        <f>ANYO_MEMORIA-1</f>
        <v>2014</v>
      </c>
      <c r="F20" s="14" t="s">
        <v>835</v>
      </c>
      <c r="H20" s="15"/>
    </row>
    <row r="21" spans="2:8" ht="14.25" thickBot="1" thickTop="1">
      <c r="B21" s="30" t="s">
        <v>836</v>
      </c>
      <c r="C21" s="31" t="s">
        <v>858</v>
      </c>
      <c r="D21" s="73">
        <v>2407</v>
      </c>
      <c r="E21" s="519">
        <v>2902</v>
      </c>
      <c r="F21" s="76">
        <f aca="true" t="shared" si="1" ref="F21:F27">IF(IF(E21="S/D",0,E21)&lt;&gt;0,(D21-E21)/E21,0)</f>
        <v>-0.17057201929703653</v>
      </c>
      <c r="H21" s="32"/>
    </row>
    <row r="22" spans="2:8" ht="13.5" thickTop="1">
      <c r="B22" s="562" t="s">
        <v>861</v>
      </c>
      <c r="C22" s="33" t="s">
        <v>862</v>
      </c>
      <c r="D22" s="34">
        <v>310</v>
      </c>
      <c r="E22" s="449">
        <v>364</v>
      </c>
      <c r="F22" s="35">
        <f t="shared" si="1"/>
        <v>-0.14835164835164835</v>
      </c>
      <c r="H22" s="19"/>
    </row>
    <row r="23" spans="2:8" ht="12.75">
      <c r="B23" s="564"/>
      <c r="C23" s="36" t="s">
        <v>863</v>
      </c>
      <c r="D23" s="37">
        <v>162</v>
      </c>
      <c r="E23" s="435">
        <v>120</v>
      </c>
      <c r="F23" s="38">
        <f t="shared" si="1"/>
        <v>0.35</v>
      </c>
      <c r="H23" s="19"/>
    </row>
    <row r="24" spans="2:8" ht="12.75">
      <c r="B24" s="564"/>
      <c r="C24" s="36" t="s">
        <v>864</v>
      </c>
      <c r="D24" s="37">
        <v>72</v>
      </c>
      <c r="E24" s="435">
        <v>189</v>
      </c>
      <c r="F24" s="38">
        <f t="shared" si="1"/>
        <v>-0.6190476190476191</v>
      </c>
      <c r="H24" s="19"/>
    </row>
    <row r="25" spans="2:8" ht="12.75">
      <c r="B25" s="564"/>
      <c r="C25" s="36" t="s">
        <v>1115</v>
      </c>
      <c r="D25" s="37">
        <v>29</v>
      </c>
      <c r="E25" s="435"/>
      <c r="F25" s="38">
        <f t="shared" si="1"/>
        <v>0</v>
      </c>
      <c r="H25" s="19"/>
    </row>
    <row r="26" spans="2:8" ht="12.75">
      <c r="B26" s="564"/>
      <c r="C26" s="440" t="s">
        <v>288</v>
      </c>
      <c r="D26" s="37">
        <v>147</v>
      </c>
      <c r="E26" s="435">
        <v>150</v>
      </c>
      <c r="F26" s="38">
        <f t="shared" si="1"/>
        <v>-0.02</v>
      </c>
      <c r="H26" s="19"/>
    </row>
    <row r="27" spans="2:8" ht="13.5" thickBot="1">
      <c r="B27" s="563"/>
      <c r="C27" s="39" t="s">
        <v>865</v>
      </c>
      <c r="D27" s="40">
        <v>1687</v>
      </c>
      <c r="E27" s="520">
        <v>2079</v>
      </c>
      <c r="F27" s="41">
        <f t="shared" si="1"/>
        <v>-0.18855218855218855</v>
      </c>
      <c r="H27" s="19"/>
    </row>
    <row r="28" spans="2:7" ht="13.5" thickTop="1">
      <c r="B28" s="13"/>
      <c r="C28" s="13"/>
      <c r="G28" s="42"/>
    </row>
    <row r="29" spans="2:3" ht="13.5" thickBot="1">
      <c r="B29" s="13"/>
      <c r="C29" s="13"/>
    </row>
    <row r="30" spans="2:8" ht="14.25" thickBot="1" thickTop="1">
      <c r="B30" s="544" t="s">
        <v>866</v>
      </c>
      <c r="C30" s="544"/>
      <c r="D30" s="14">
        <f>ANYO_MEMORIA</f>
        <v>2015</v>
      </c>
      <c r="E30" s="14">
        <f>ANYO_MEMORIA-1</f>
        <v>2014</v>
      </c>
      <c r="F30" s="14" t="s">
        <v>835</v>
      </c>
      <c r="H30" s="15"/>
    </row>
    <row r="31" spans="2:8" ht="14.25" thickBot="1" thickTop="1">
      <c r="B31" s="553" t="s">
        <v>867</v>
      </c>
      <c r="C31" s="43" t="s">
        <v>868</v>
      </c>
      <c r="D31" s="34">
        <v>9123</v>
      </c>
      <c r="E31" s="449">
        <v>16951</v>
      </c>
      <c r="F31" s="35">
        <f aca="true" t="shared" si="2" ref="F31:F39">IF(IF(E31="S/D",0,E31)&lt;&gt;0,(D31-E31)/E31,0)</f>
        <v>-0.4618016636186656</v>
      </c>
      <c r="H31" s="19"/>
    </row>
    <row r="32" spans="2:9" ht="14.25" thickBot="1" thickTop="1">
      <c r="B32" s="553"/>
      <c r="C32" s="44" t="s">
        <v>869</v>
      </c>
      <c r="D32" s="37">
        <v>3267</v>
      </c>
      <c r="E32" s="435">
        <v>5986</v>
      </c>
      <c r="F32" s="38">
        <f t="shared" si="2"/>
        <v>-0.4542265285666555</v>
      </c>
      <c r="H32" s="19"/>
      <c r="I32" s="45"/>
    </row>
    <row r="33" spans="2:8" ht="14.25" thickBot="1" thickTop="1">
      <c r="B33" s="553"/>
      <c r="C33" s="46" t="s">
        <v>870</v>
      </c>
      <c r="D33" s="47">
        <v>12390</v>
      </c>
      <c r="E33" s="47">
        <v>22937</v>
      </c>
      <c r="F33" s="63">
        <f t="shared" si="2"/>
        <v>-0.4598247373239744</v>
      </c>
      <c r="H33" s="19"/>
    </row>
    <row r="34" spans="2:8" ht="13.5" thickTop="1">
      <c r="B34" s="48"/>
      <c r="C34" s="26" t="s">
        <v>871</v>
      </c>
      <c r="D34" s="34">
        <v>633</v>
      </c>
      <c r="E34" s="449">
        <v>796</v>
      </c>
      <c r="F34" s="35">
        <f t="shared" si="2"/>
        <v>-0.20477386934673367</v>
      </c>
      <c r="H34" s="19"/>
    </row>
    <row r="35" spans="2:8" ht="12.75">
      <c r="B35" s="48" t="s">
        <v>872</v>
      </c>
      <c r="C35" s="49" t="s">
        <v>873</v>
      </c>
      <c r="D35" s="50">
        <v>72</v>
      </c>
      <c r="E35" s="475">
        <v>120</v>
      </c>
      <c r="F35" s="51">
        <f t="shared" si="2"/>
        <v>-0.4</v>
      </c>
      <c r="H35" s="19"/>
    </row>
    <row r="36" spans="2:8" ht="13.5" thickBot="1">
      <c r="B36" s="52"/>
      <c r="C36" s="53" t="s">
        <v>870</v>
      </c>
      <c r="D36" s="47">
        <v>705</v>
      </c>
      <c r="E36" s="47">
        <v>916</v>
      </c>
      <c r="F36" s="63">
        <f t="shared" si="2"/>
        <v>-0.23034934497816595</v>
      </c>
      <c r="H36" s="19"/>
    </row>
    <row r="37" spans="2:8" ht="12.75" customHeight="1" thickBot="1" thickTop="1">
      <c r="B37" s="583" t="s">
        <v>874</v>
      </c>
      <c r="C37" s="33" t="s">
        <v>875</v>
      </c>
      <c r="D37" s="34">
        <v>2454</v>
      </c>
      <c r="E37" s="449">
        <v>3161</v>
      </c>
      <c r="F37" s="35">
        <f t="shared" si="2"/>
        <v>-0.22366339765896867</v>
      </c>
      <c r="H37" s="19"/>
    </row>
    <row r="38" spans="2:8" ht="14.25" thickBot="1" thickTop="1">
      <c r="B38" s="583"/>
      <c r="C38" s="44" t="s">
        <v>876</v>
      </c>
      <c r="D38" s="37">
        <v>703</v>
      </c>
      <c r="E38" s="435">
        <v>905</v>
      </c>
      <c r="F38" s="38">
        <f t="shared" si="2"/>
        <v>-0.22320441988950276</v>
      </c>
      <c r="H38" s="19"/>
    </row>
    <row r="39" spans="2:8" ht="14.25" thickBot="1" thickTop="1">
      <c r="B39" s="583"/>
      <c r="C39" s="46" t="s">
        <v>870</v>
      </c>
      <c r="D39" s="54">
        <f>SUM(D37:D38)</f>
        <v>3157</v>
      </c>
      <c r="E39" s="54">
        <v>4066</v>
      </c>
      <c r="F39" s="41">
        <f t="shared" si="2"/>
        <v>-0.2235612395474668</v>
      </c>
      <c r="H39" s="19"/>
    </row>
    <row r="40" spans="2:3" ht="13.5" thickTop="1">
      <c r="B40" s="13"/>
      <c r="C40" s="13"/>
    </row>
    <row r="41" spans="2:3" ht="13.5" thickBot="1">
      <c r="B41" s="13"/>
      <c r="C41" s="13"/>
    </row>
    <row r="42" spans="2:8" ht="14.25" thickBot="1" thickTop="1">
      <c r="B42" s="544" t="s">
        <v>1116</v>
      </c>
      <c r="C42" s="544"/>
      <c r="D42" s="14">
        <f>ANYO_MEMORIA</f>
        <v>2015</v>
      </c>
      <c r="E42" s="14">
        <f>ANYO_MEMORIA-1</f>
        <v>2014</v>
      </c>
      <c r="F42" s="14" t="s">
        <v>835</v>
      </c>
      <c r="H42" s="15"/>
    </row>
    <row r="43" spans="2:8" ht="14.25" thickBot="1" thickTop="1">
      <c r="B43" s="576" t="s">
        <v>1117</v>
      </c>
      <c r="C43" s="577"/>
      <c r="D43" s="473">
        <v>1523</v>
      </c>
      <c r="E43" s="284"/>
      <c r="F43" s="76">
        <f>IF(IF(E43="S/D",0,E43)&lt;&gt;0,(D43-E43)/E43,0)</f>
        <v>0</v>
      </c>
      <c r="H43" s="19"/>
    </row>
    <row r="44" spans="2:8" ht="14.25" thickBot="1" thickTop="1">
      <c r="B44" s="576" t="s">
        <v>874</v>
      </c>
      <c r="C44" s="577" t="s">
        <v>870</v>
      </c>
      <c r="D44" s="474">
        <v>703</v>
      </c>
      <c r="E44" s="284"/>
      <c r="F44" s="76">
        <f>IF(IF(E44="S/D",0,E44)&lt;&gt;0,(D44-E44)/E44,0)</f>
        <v>0</v>
      </c>
      <c r="H44" s="19"/>
    </row>
    <row r="45" spans="2:3" ht="13.5" thickTop="1">
      <c r="B45" s="13"/>
      <c r="C45" s="13"/>
    </row>
    <row r="46" spans="2:3" ht="13.5" thickBot="1">
      <c r="B46" s="13"/>
      <c r="C46" s="13"/>
    </row>
    <row r="47" spans="2:8" ht="14.25" thickBot="1" thickTop="1">
      <c r="B47" s="544" t="s">
        <v>877</v>
      </c>
      <c r="C47" s="544"/>
      <c r="D47" s="14">
        <f>ANYO_MEMORIA</f>
        <v>2015</v>
      </c>
      <c r="E47" s="14">
        <f>ANYO_MEMORIA-1</f>
        <v>2014</v>
      </c>
      <c r="F47" s="14" t="s">
        <v>835</v>
      </c>
      <c r="H47" s="15"/>
    </row>
    <row r="48" spans="2:8" ht="14.25" thickBot="1" thickTop="1">
      <c r="B48" s="553" t="s">
        <v>885</v>
      </c>
      <c r="C48" s="26" t="s">
        <v>886</v>
      </c>
      <c r="D48" s="34">
        <v>445</v>
      </c>
      <c r="E48" s="449">
        <v>911</v>
      </c>
      <c r="F48" s="35">
        <f aca="true" t="shared" si="3" ref="F48:F57">IF(IF(E48="S/D",0,E48)&lt;&gt;0,(D48-E48)/E48,0)</f>
        <v>-0.5115257958287596</v>
      </c>
      <c r="H48" s="19"/>
    </row>
    <row r="49" spans="2:8" ht="14.25" thickBot="1" thickTop="1">
      <c r="B49" s="553"/>
      <c r="C49" s="20" t="s">
        <v>887</v>
      </c>
      <c r="D49" s="37">
        <v>0</v>
      </c>
      <c r="E49" s="435">
        <v>1</v>
      </c>
      <c r="F49" s="38">
        <f t="shared" si="3"/>
        <v>-1</v>
      </c>
      <c r="H49" s="19"/>
    </row>
    <row r="50" spans="2:8" ht="14.25" thickBot="1" thickTop="1">
      <c r="B50" s="553"/>
      <c r="C50" s="20" t="s">
        <v>888</v>
      </c>
      <c r="D50" s="37">
        <v>1591</v>
      </c>
      <c r="E50" s="435">
        <v>1501</v>
      </c>
      <c r="F50" s="38">
        <f t="shared" si="3"/>
        <v>0.05996002664890073</v>
      </c>
      <c r="H50" s="19"/>
    </row>
    <row r="51" spans="2:8" ht="14.25" thickBot="1" thickTop="1">
      <c r="B51" s="553"/>
      <c r="C51" s="55" t="s">
        <v>889</v>
      </c>
      <c r="D51" s="56">
        <v>1591</v>
      </c>
      <c r="E51" s="56">
        <v>1502</v>
      </c>
      <c r="F51" s="38">
        <f t="shared" si="3"/>
        <v>0.059254327563249</v>
      </c>
      <c r="H51" s="19"/>
    </row>
    <row r="52" spans="2:8" ht="14.25" thickBot="1" thickTop="1">
      <c r="B52" s="553"/>
      <c r="C52" s="23" t="s">
        <v>890</v>
      </c>
      <c r="D52" s="40">
        <v>310</v>
      </c>
      <c r="E52" s="520">
        <v>445</v>
      </c>
      <c r="F52" s="41">
        <f t="shared" si="3"/>
        <v>-0.30337078651685395</v>
      </c>
      <c r="H52" s="19"/>
    </row>
    <row r="53" spans="2:8" ht="14.25" thickBot="1" thickTop="1">
      <c r="B53" s="553" t="s">
        <v>891</v>
      </c>
      <c r="C53" s="26" t="s">
        <v>892</v>
      </c>
      <c r="D53" s="57">
        <v>1561</v>
      </c>
      <c r="E53" s="521">
        <v>1516</v>
      </c>
      <c r="F53" s="58">
        <f t="shared" si="3"/>
        <v>0.029683377308707123</v>
      </c>
      <c r="H53" s="19"/>
    </row>
    <row r="54" spans="2:8" ht="14.25" thickBot="1" thickTop="1">
      <c r="B54" s="553"/>
      <c r="C54" s="20" t="s">
        <v>893</v>
      </c>
      <c r="D54" s="37">
        <v>35</v>
      </c>
      <c r="E54" s="435">
        <v>29</v>
      </c>
      <c r="F54" s="38">
        <f t="shared" si="3"/>
        <v>0.20689655172413793</v>
      </c>
      <c r="H54" s="19"/>
    </row>
    <row r="55" spans="2:8" ht="14.25" thickBot="1" thickTop="1">
      <c r="B55" s="553"/>
      <c r="C55" s="55" t="s">
        <v>894</v>
      </c>
      <c r="D55" s="56">
        <v>1596</v>
      </c>
      <c r="E55" s="56">
        <v>1545</v>
      </c>
      <c r="F55" s="38">
        <f t="shared" si="3"/>
        <v>0.03300970873786408</v>
      </c>
      <c r="H55" s="19"/>
    </row>
    <row r="56" spans="2:8" ht="14.25" thickBot="1" thickTop="1">
      <c r="B56" s="553"/>
      <c r="C56" s="59" t="s">
        <v>895</v>
      </c>
      <c r="D56" s="37">
        <v>98</v>
      </c>
      <c r="E56" s="435">
        <v>343</v>
      </c>
      <c r="F56" s="38">
        <f t="shared" si="3"/>
        <v>-0.7142857142857143</v>
      </c>
      <c r="H56" s="19"/>
    </row>
    <row r="57" spans="2:8" ht="14.25" thickBot="1" thickTop="1">
      <c r="B57" s="553"/>
      <c r="C57" s="60" t="s">
        <v>896</v>
      </c>
      <c r="D57" s="40">
        <v>32</v>
      </c>
      <c r="E57" s="520">
        <v>80</v>
      </c>
      <c r="F57" s="41">
        <f t="shared" si="3"/>
        <v>-0.6</v>
      </c>
      <c r="H57" s="19"/>
    </row>
    <row r="58" spans="2:3" ht="13.5" thickTop="1">
      <c r="B58" s="13"/>
      <c r="C58" s="13"/>
    </row>
    <row r="59" spans="2:3" ht="13.5" thickBot="1">
      <c r="B59" s="13"/>
      <c r="C59" s="13"/>
    </row>
    <row r="60" spans="2:8" ht="14.25" thickBot="1" thickTop="1">
      <c r="B60" s="544" t="s">
        <v>897</v>
      </c>
      <c r="C60" s="544"/>
      <c r="D60" s="14">
        <f>ANYO_MEMORIA</f>
        <v>2015</v>
      </c>
      <c r="E60" s="14">
        <f>ANYO_MEMORIA-1</f>
        <v>2014</v>
      </c>
      <c r="F60" s="14" t="s">
        <v>835</v>
      </c>
      <c r="H60" s="15"/>
    </row>
    <row r="61" spans="2:8" ht="13.5" thickTop="1">
      <c r="B61" s="562" t="s">
        <v>898</v>
      </c>
      <c r="C61" s="26" t="s">
        <v>899</v>
      </c>
      <c r="D61" s="34">
        <v>10</v>
      </c>
      <c r="E61" s="449">
        <v>21</v>
      </c>
      <c r="F61" s="35">
        <f aca="true" t="shared" si="4" ref="F61:F69">IF(IF(E61="S/D",0,E61)&lt;&gt;0,(D61-E61)/E61,0)</f>
        <v>-0.5238095238095238</v>
      </c>
      <c r="H61" s="19"/>
    </row>
    <row r="62" spans="2:8" ht="12.75">
      <c r="B62" s="565"/>
      <c r="C62" s="20" t="s">
        <v>900</v>
      </c>
      <c r="D62" s="37">
        <v>0</v>
      </c>
      <c r="E62" s="435">
        <v>0</v>
      </c>
      <c r="F62" s="38">
        <f t="shared" si="4"/>
        <v>0</v>
      </c>
      <c r="H62" s="19"/>
    </row>
    <row r="63" spans="2:8" ht="12.75">
      <c r="B63" s="565"/>
      <c r="C63" s="20" t="s">
        <v>837</v>
      </c>
      <c r="D63" s="37">
        <v>12</v>
      </c>
      <c r="E63" s="435">
        <v>14</v>
      </c>
      <c r="F63" s="38">
        <f t="shared" si="4"/>
        <v>-0.14285714285714285</v>
      </c>
      <c r="H63" s="19"/>
    </row>
    <row r="64" spans="2:8" ht="12.75">
      <c r="B64" s="565"/>
      <c r="C64" s="20" t="s">
        <v>890</v>
      </c>
      <c r="D64" s="37">
        <v>7</v>
      </c>
      <c r="E64" s="435">
        <v>12</v>
      </c>
      <c r="F64" s="38">
        <f t="shared" si="4"/>
        <v>-0.4166666666666667</v>
      </c>
      <c r="H64" s="19"/>
    </row>
    <row r="65" spans="2:8" ht="12.75">
      <c r="B65" s="565"/>
      <c r="C65" s="23" t="s">
        <v>901</v>
      </c>
      <c r="D65" s="62">
        <v>14</v>
      </c>
      <c r="E65" s="436">
        <v>18</v>
      </c>
      <c r="F65" s="63">
        <f t="shared" si="4"/>
        <v>-0.2222222222222222</v>
      </c>
      <c r="H65" s="19"/>
    </row>
    <row r="66" spans="2:8" ht="13.5" thickBot="1">
      <c r="B66" s="566"/>
      <c r="C66" s="27" t="s">
        <v>904</v>
      </c>
      <c r="D66" s="40">
        <v>1</v>
      </c>
      <c r="E66" s="520">
        <v>5</v>
      </c>
      <c r="F66" s="41">
        <f>IF(IF(E66="S/D",0,E66)&lt;&gt;0,(D66-E66)/E66,0)</f>
        <v>-0.8</v>
      </c>
      <c r="H66" s="19"/>
    </row>
    <row r="67" spans="2:8" ht="13.5" thickTop="1">
      <c r="B67" s="562" t="s">
        <v>902</v>
      </c>
      <c r="C67" s="16" t="s">
        <v>903</v>
      </c>
      <c r="D67" s="57">
        <v>13</v>
      </c>
      <c r="E67" s="521">
        <v>12</v>
      </c>
      <c r="F67" s="58">
        <f t="shared" si="4"/>
        <v>0.08333333333333333</v>
      </c>
      <c r="H67" s="19"/>
    </row>
    <row r="68" spans="2:8" ht="12.75">
      <c r="B68" s="564"/>
      <c r="C68" s="20" t="s">
        <v>895</v>
      </c>
      <c r="D68" s="37">
        <v>1</v>
      </c>
      <c r="E68" s="435"/>
      <c r="F68" s="38">
        <f t="shared" si="4"/>
        <v>0</v>
      </c>
      <c r="H68" s="19"/>
    </row>
    <row r="69" spans="2:8" ht="13.5" thickBot="1">
      <c r="B69" s="563"/>
      <c r="C69" s="27" t="s">
        <v>905</v>
      </c>
      <c r="D69" s="40">
        <v>1</v>
      </c>
      <c r="E69" s="520"/>
      <c r="F69" s="41">
        <f t="shared" si="4"/>
        <v>0</v>
      </c>
      <c r="H69" s="19"/>
    </row>
    <row r="70" spans="2:3" ht="13.5" thickTop="1">
      <c r="B70" s="13"/>
      <c r="C70" s="13"/>
    </row>
    <row r="71" spans="2:3" ht="13.5" thickBot="1">
      <c r="B71" s="13"/>
      <c r="C71" s="13"/>
    </row>
    <row r="72" spans="2:8" ht="14.25" thickBot="1" thickTop="1">
      <c r="B72" s="544" t="s">
        <v>906</v>
      </c>
      <c r="C72" s="544"/>
      <c r="D72" s="14">
        <f>ANYO_MEMORIA</f>
        <v>2015</v>
      </c>
      <c r="E72" s="14">
        <f>ANYO_MEMORIA-1</f>
        <v>2014</v>
      </c>
      <c r="F72" s="14" t="s">
        <v>835</v>
      </c>
      <c r="H72" s="15"/>
    </row>
    <row r="73" spans="2:8" ht="13.5" thickTop="1">
      <c r="B73" s="581" t="s">
        <v>907</v>
      </c>
      <c r="C73" s="581"/>
      <c r="D73" s="34">
        <v>5</v>
      </c>
      <c r="E73" s="449">
        <v>5</v>
      </c>
      <c r="F73" s="35">
        <f>IF(IF(E73="S/D",0,E73)&lt;&gt;0,(D73-E73)/E73,0)</f>
        <v>0</v>
      </c>
      <c r="H73" s="19"/>
    </row>
    <row r="74" spans="2:8" ht="12.75">
      <c r="B74" s="582" t="s">
        <v>895</v>
      </c>
      <c r="C74" s="582"/>
      <c r="D74" s="37">
        <v>0</v>
      </c>
      <c r="E74" s="435">
        <v>1</v>
      </c>
      <c r="F74" s="38">
        <f>IF(IF(E74="S/D",0,E74)&lt;&gt;0,(D74-E74)/E74,0)</f>
        <v>-1</v>
      </c>
      <c r="H74" s="19"/>
    </row>
    <row r="75" spans="2:8" ht="12.75">
      <c r="B75" s="573" t="s">
        <v>903</v>
      </c>
      <c r="C75" s="573"/>
      <c r="D75" s="37">
        <v>6</v>
      </c>
      <c r="E75" s="435">
        <v>3</v>
      </c>
      <c r="F75" s="38">
        <f>IF(IF(E75="S/D",0,E75)&lt;&gt;0,(D75-E75)/E75,0)</f>
        <v>1</v>
      </c>
      <c r="H75" s="19"/>
    </row>
    <row r="76" spans="2:8" ht="12.75">
      <c r="B76" s="573" t="s">
        <v>908</v>
      </c>
      <c r="C76" s="573"/>
      <c r="D76" s="37">
        <v>5</v>
      </c>
      <c r="E76" s="435">
        <v>2</v>
      </c>
      <c r="F76" s="38">
        <f>IF(IF(E76="S/D",0,E76)&lt;&gt;0,(D76-E76)/E76,0)</f>
        <v>1.5</v>
      </c>
      <c r="H76" s="19"/>
    </row>
    <row r="77" spans="2:8" ht="13.5" thickBot="1">
      <c r="B77" s="574" t="s">
        <v>909</v>
      </c>
      <c r="C77" s="574"/>
      <c r="D77" s="40">
        <v>0</v>
      </c>
      <c r="E77" s="520">
        <v>0</v>
      </c>
      <c r="F77" s="41">
        <f>IF(IF(E77="S/D",0,E77)&lt;&gt;0,(D77-E77)/E77,0)</f>
        <v>0</v>
      </c>
      <c r="H77" s="19"/>
    </row>
    <row r="78" spans="2:3" ht="13.5" thickTop="1">
      <c r="B78" s="13"/>
      <c r="C78" s="13"/>
    </row>
    <row r="79" spans="2:3" ht="13.5" thickBot="1">
      <c r="B79" s="13"/>
      <c r="C79" s="13"/>
    </row>
    <row r="80" spans="2:8" ht="14.25" thickBot="1" thickTop="1">
      <c r="B80" s="544" t="s">
        <v>910</v>
      </c>
      <c r="C80" s="544"/>
      <c r="D80" s="14">
        <f>ANYO_MEMORIA</f>
        <v>2015</v>
      </c>
      <c r="E80" s="14">
        <f>ANYO_MEMORIA-1</f>
        <v>2014</v>
      </c>
      <c r="F80" s="14" t="s">
        <v>835</v>
      </c>
      <c r="H80" s="15"/>
    </row>
    <row r="81" spans="2:8" ht="13.5" thickTop="1">
      <c r="B81" s="588" t="s">
        <v>1119</v>
      </c>
      <c r="C81" s="26" t="s">
        <v>911</v>
      </c>
      <c r="D81" s="61">
        <v>3157</v>
      </c>
      <c r="E81" s="61">
        <v>4066</v>
      </c>
      <c r="F81" s="35">
        <f aca="true" t="shared" si="5" ref="F81:F90">IF(IF(E81="S/D",0,E81)&lt;&gt;0,(D81-E81)/E81,0)</f>
        <v>-0.2235612395474668</v>
      </c>
      <c r="H81" s="414"/>
    </row>
    <row r="82" spans="2:8" ht="13.5" thickBot="1">
      <c r="B82" s="589"/>
      <c r="C82" s="27" t="s">
        <v>912</v>
      </c>
      <c r="D82" s="62">
        <v>145</v>
      </c>
      <c r="E82" s="436">
        <v>200</v>
      </c>
      <c r="F82" s="63">
        <f t="shared" si="5"/>
        <v>-0.275</v>
      </c>
      <c r="H82" s="19"/>
    </row>
    <row r="83" spans="2:8" ht="13.5" thickTop="1">
      <c r="B83" s="588" t="s">
        <v>1120</v>
      </c>
      <c r="C83" s="26" t="s">
        <v>911</v>
      </c>
      <c r="D83" s="34">
        <v>568</v>
      </c>
      <c r="E83" s="449"/>
      <c r="F83" s="35">
        <f t="shared" si="5"/>
        <v>0</v>
      </c>
      <c r="H83" s="19"/>
    </row>
    <row r="84" spans="2:8" ht="13.5" thickBot="1">
      <c r="B84" s="589" t="s">
        <v>1118</v>
      </c>
      <c r="C84" s="27" t="s">
        <v>912</v>
      </c>
      <c r="D84" s="40">
        <v>135</v>
      </c>
      <c r="E84" s="520"/>
      <c r="F84" s="41">
        <f t="shared" si="5"/>
        <v>0</v>
      </c>
      <c r="H84" s="19"/>
    </row>
    <row r="85" spans="2:8" ht="12.75" customHeight="1" thickTop="1">
      <c r="B85" s="588" t="s">
        <v>1121</v>
      </c>
      <c r="C85" s="26" t="s">
        <v>911</v>
      </c>
      <c r="D85" s="34">
        <v>2006</v>
      </c>
      <c r="E85" s="449">
        <v>1911</v>
      </c>
      <c r="F85" s="35">
        <f t="shared" si="5"/>
        <v>0.04971219256933543</v>
      </c>
      <c r="H85" s="19"/>
    </row>
    <row r="86" spans="2:8" ht="13.5" thickBot="1">
      <c r="B86" s="589" t="s">
        <v>913</v>
      </c>
      <c r="C86" s="27" t="s">
        <v>912</v>
      </c>
      <c r="D86" s="62">
        <v>531</v>
      </c>
      <c r="E86" s="436">
        <v>290</v>
      </c>
      <c r="F86" s="63">
        <f t="shared" si="5"/>
        <v>0.8310344827586207</v>
      </c>
      <c r="H86" s="19"/>
    </row>
    <row r="87" spans="2:8" ht="13.5" thickTop="1">
      <c r="B87" s="588" t="s">
        <v>1162</v>
      </c>
      <c r="C87" s="26" t="s">
        <v>911</v>
      </c>
      <c r="D87" s="34">
        <v>72</v>
      </c>
      <c r="E87" s="449">
        <v>64</v>
      </c>
      <c r="F87" s="35">
        <f t="shared" si="5"/>
        <v>0.125</v>
      </c>
      <c r="H87" s="19"/>
    </row>
    <row r="88" spans="2:8" ht="13.5" thickBot="1">
      <c r="B88" s="589" t="s">
        <v>914</v>
      </c>
      <c r="C88" s="27" t="s">
        <v>912</v>
      </c>
      <c r="D88" s="40">
        <v>8</v>
      </c>
      <c r="E88" s="520">
        <v>14</v>
      </c>
      <c r="F88" s="41">
        <f t="shared" si="5"/>
        <v>-0.42857142857142855</v>
      </c>
      <c r="H88" s="19"/>
    </row>
    <row r="89" spans="2:8" ht="14.25" thickBot="1" thickTop="1">
      <c r="B89" s="575" t="s">
        <v>915</v>
      </c>
      <c r="C89" s="16" t="s">
        <v>911</v>
      </c>
      <c r="D89" s="417">
        <v>2</v>
      </c>
      <c r="E89" s="522">
        <v>2</v>
      </c>
      <c r="F89" s="18">
        <f t="shared" si="5"/>
        <v>0</v>
      </c>
      <c r="H89" s="19"/>
    </row>
    <row r="90" spans="2:8" ht="14.25" thickBot="1" thickTop="1">
      <c r="B90" s="575"/>
      <c r="C90" s="27" t="s">
        <v>912</v>
      </c>
      <c r="D90" s="418"/>
      <c r="E90" s="523">
        <v>0</v>
      </c>
      <c r="F90" s="41">
        <f t="shared" si="5"/>
        <v>0</v>
      </c>
      <c r="H90" s="19"/>
    </row>
    <row r="91" ht="12.75" customHeight="1" thickTop="1"/>
    <row r="92" ht="12.75" customHeight="1" thickBot="1"/>
    <row r="93" spans="2:8" ht="12.75" customHeight="1" thickBot="1" thickTop="1">
      <c r="B93" s="544" t="s">
        <v>916</v>
      </c>
      <c r="C93" s="544"/>
      <c r="D93" s="14">
        <f>ANYO_MEMORIA</f>
        <v>2015</v>
      </c>
      <c r="E93" s="14">
        <f>ANYO_MEMORIA-1</f>
        <v>2014</v>
      </c>
      <c r="F93" s="14" t="s">
        <v>835</v>
      </c>
      <c r="H93" s="15"/>
    </row>
    <row r="94" spans="2:8" ht="12.75" customHeight="1" thickBot="1" thickTop="1">
      <c r="B94" s="576" t="s">
        <v>917</v>
      </c>
      <c r="C94" s="577"/>
      <c r="D94" s="64">
        <v>1447</v>
      </c>
      <c r="E94" s="524">
        <v>1631</v>
      </c>
      <c r="F94" s="65">
        <f>IF(IF(E94="S/D",0,E94)&lt;&gt;0,(D94-E94)/E94,0)</f>
        <v>-0.11281422440220723</v>
      </c>
      <c r="H94" s="19"/>
    </row>
    <row r="95" spans="2:8" ht="12.75" customHeight="1" thickBot="1" thickTop="1">
      <c r="B95" s="576" t="s">
        <v>918</v>
      </c>
      <c r="C95" s="577"/>
      <c r="D95" s="64">
        <v>1683</v>
      </c>
      <c r="E95" s="524">
        <v>2435</v>
      </c>
      <c r="F95" s="65">
        <f>IF(IF(E95="S/D",0,E95)&lt;&gt;0,(D95-E95)/E95,0)</f>
        <v>-0.30882956878850104</v>
      </c>
      <c r="H95" s="419"/>
    </row>
    <row r="96" spans="2:14" ht="12.75" customHeight="1" thickBot="1" thickTop="1">
      <c r="B96" s="572" t="s">
        <v>919</v>
      </c>
      <c r="C96" s="572"/>
      <c r="D96" s="66"/>
      <c r="E96" s="437">
        <v>0</v>
      </c>
      <c r="F96" s="67">
        <f>IF(IF(E96="S/D",0,E96)&lt;&gt;0,(D96-E96)/E96,0)</f>
        <v>0</v>
      </c>
      <c r="G96" s="68"/>
      <c r="H96" s="69"/>
      <c r="I96" s="70"/>
      <c r="J96" s="70"/>
      <c r="K96" s="70"/>
      <c r="L96" s="70"/>
      <c r="M96" s="70"/>
      <c r="N96" s="70"/>
    </row>
    <row r="97" spans="2:14" ht="12.75" customHeight="1" thickTop="1">
      <c r="B97" s="71"/>
      <c r="C97" s="71"/>
      <c r="D97" s="72"/>
      <c r="E97" s="72"/>
      <c r="F97" s="72"/>
      <c r="G97" s="68"/>
      <c r="H97" s="70"/>
      <c r="I97" s="70"/>
      <c r="J97" s="70"/>
      <c r="K97" s="70"/>
      <c r="L97" s="70"/>
      <c r="M97" s="70"/>
      <c r="N97" s="70"/>
    </row>
    <row r="98" ht="12.75" customHeight="1" thickBot="1"/>
    <row r="99" spans="2:8" ht="12.75" customHeight="1" thickBot="1" thickTop="1">
      <c r="B99" s="578" t="s">
        <v>920</v>
      </c>
      <c r="C99" s="578"/>
      <c r="D99" s="14">
        <f>ANYO_MEMORIA</f>
        <v>2015</v>
      </c>
      <c r="E99" s="14">
        <f>ANYO_MEMORIA-1</f>
        <v>2014</v>
      </c>
      <c r="F99" s="14" t="s">
        <v>835</v>
      </c>
      <c r="H99" s="15"/>
    </row>
    <row r="100" spans="2:8" ht="12.75" customHeight="1" thickBot="1" thickTop="1">
      <c r="B100" s="578"/>
      <c r="C100" s="578"/>
      <c r="D100" s="73">
        <v>1164</v>
      </c>
      <c r="E100" s="438">
        <v>1392</v>
      </c>
      <c r="F100" s="74">
        <f>IF(IF(E100="S/D",0,E100)&lt;&gt;0,(D100-E100)/E100,0)</f>
        <v>-0.16379310344827586</v>
      </c>
      <c r="H100" s="19"/>
    </row>
    <row r="101" spans="2:8" ht="14.25" thickBot="1" thickTop="1">
      <c r="B101" s="572" t="s">
        <v>919</v>
      </c>
      <c r="C101" s="572"/>
      <c r="D101" s="66"/>
      <c r="E101" s="437">
        <v>0</v>
      </c>
      <c r="F101" s="67">
        <f>IF(IF(E101="S/D",0,E101)&lt;&gt;0,(D101-E101)/E101,0)</f>
        <v>0</v>
      </c>
      <c r="H101" s="19"/>
    </row>
    <row r="102" spans="2:3" ht="13.5" thickTop="1">
      <c r="B102" s="13"/>
      <c r="C102" s="13"/>
    </row>
    <row r="103" spans="2:3" ht="13.5" thickBot="1">
      <c r="B103" s="13"/>
      <c r="C103" s="13"/>
    </row>
    <row r="104" spans="2:8" ht="14.25" thickBot="1" thickTop="1">
      <c r="B104" s="568" t="s">
        <v>1122</v>
      </c>
      <c r="C104" s="569"/>
      <c r="D104" s="14">
        <f>ANYO_MEMORIA</f>
        <v>2015</v>
      </c>
      <c r="E104" s="14">
        <f>ANYO_MEMORIA-1</f>
        <v>2014</v>
      </c>
      <c r="F104" s="14" t="s">
        <v>835</v>
      </c>
      <c r="H104" s="15"/>
    </row>
    <row r="105" spans="2:8" ht="14.25" thickBot="1" thickTop="1">
      <c r="B105" s="576" t="s">
        <v>917</v>
      </c>
      <c r="C105" s="577"/>
      <c r="D105" s="64">
        <v>271</v>
      </c>
      <c r="E105" s="476"/>
      <c r="F105" s="67">
        <f>IF(IF(E105="S/D",0,E105)&lt;&gt;0,(D105-E105)/E105,0)</f>
        <v>0</v>
      </c>
      <c r="H105" s="19"/>
    </row>
    <row r="106" spans="2:8" ht="14.25" thickBot="1" thickTop="1">
      <c r="B106" s="576" t="s">
        <v>918</v>
      </c>
      <c r="C106" s="577"/>
      <c r="D106" s="64">
        <v>297</v>
      </c>
      <c r="E106" s="476"/>
      <c r="F106" s="67">
        <f>IF(IF(E106="S/D",0,E106)&lt;&gt;0,(D106-E106)/E106,0)</f>
        <v>0</v>
      </c>
      <c r="H106" s="19"/>
    </row>
    <row r="107" spans="2:8" ht="14.25" thickBot="1" thickTop="1">
      <c r="B107" s="586" t="s">
        <v>919</v>
      </c>
      <c r="C107" s="587"/>
      <c r="D107" s="66"/>
      <c r="E107" s="477"/>
      <c r="F107" s="67">
        <f>IF(IF(E107="S/D",0,E107)&lt;&gt;0,(D107-E107)/E107,0)</f>
        <v>0</v>
      </c>
      <c r="H107" s="19"/>
    </row>
    <row r="108" spans="2:8" ht="13.5" thickTop="1">
      <c r="B108" s="71"/>
      <c r="C108" s="71"/>
      <c r="D108" s="434"/>
      <c r="E108" s="72"/>
      <c r="F108" s="441"/>
      <c r="H108" s="19"/>
    </row>
    <row r="109" spans="2:3" ht="14.25" customHeight="1" thickBot="1">
      <c r="B109" s="13"/>
      <c r="C109" s="13"/>
    </row>
    <row r="110" spans="2:8" ht="14.25" customHeight="1" thickBot="1" thickTop="1">
      <c r="B110" s="579" t="s">
        <v>921</v>
      </c>
      <c r="C110" s="580"/>
      <c r="D110" s="14">
        <f>ANYO_MEMORIA</f>
        <v>2015</v>
      </c>
      <c r="E110" s="14">
        <f>ANYO_MEMORIA-1</f>
        <v>2014</v>
      </c>
      <c r="F110" s="14" t="s">
        <v>835</v>
      </c>
      <c r="H110" s="15"/>
    </row>
    <row r="111" spans="2:8" ht="14.25" thickBot="1" thickTop="1">
      <c r="B111" s="553" t="s">
        <v>917</v>
      </c>
      <c r="C111" s="26" t="s">
        <v>922</v>
      </c>
      <c r="D111" s="34">
        <v>575</v>
      </c>
      <c r="E111" s="449">
        <v>615</v>
      </c>
      <c r="F111" s="35">
        <f aca="true" t="shared" si="6" ref="F111:F118">IF(IF(E111="S/D",0,E111)&lt;&gt;0,(D111-E111)/E111,0)</f>
        <v>-0.06504065040650407</v>
      </c>
      <c r="H111" s="19"/>
    </row>
    <row r="112" spans="2:8" ht="14.25" thickBot="1" thickTop="1">
      <c r="B112" s="553"/>
      <c r="C112" s="20" t="s">
        <v>923</v>
      </c>
      <c r="D112" s="37">
        <v>813</v>
      </c>
      <c r="E112" s="435">
        <v>763</v>
      </c>
      <c r="F112" s="38">
        <f t="shared" si="6"/>
        <v>0.0655307994757536</v>
      </c>
      <c r="H112" s="19"/>
    </row>
    <row r="113" spans="2:8" ht="14.25" thickBot="1" thickTop="1">
      <c r="B113" s="553"/>
      <c r="C113" s="23" t="s">
        <v>924</v>
      </c>
      <c r="D113" s="37">
        <v>119</v>
      </c>
      <c r="E113" s="435">
        <v>58</v>
      </c>
      <c r="F113" s="38">
        <f t="shared" si="6"/>
        <v>1.0517241379310345</v>
      </c>
      <c r="H113" s="19"/>
    </row>
    <row r="114" spans="2:10" ht="14.25" thickBot="1" thickTop="1">
      <c r="B114" s="553"/>
      <c r="C114" s="53" t="s">
        <v>870</v>
      </c>
      <c r="D114" s="54">
        <v>1507</v>
      </c>
      <c r="E114" s="54">
        <v>1436</v>
      </c>
      <c r="F114" s="41">
        <f t="shared" si="6"/>
        <v>0.04944289693593315</v>
      </c>
      <c r="H114" s="19"/>
      <c r="J114" s="45"/>
    </row>
    <row r="115" spans="2:8" ht="14.25" thickBot="1" thickTop="1">
      <c r="B115" s="553" t="s">
        <v>918</v>
      </c>
      <c r="C115" s="16" t="s">
        <v>925</v>
      </c>
      <c r="D115" s="57">
        <v>88</v>
      </c>
      <c r="E115" s="521">
        <v>60</v>
      </c>
      <c r="F115" s="58">
        <f t="shared" si="6"/>
        <v>0.4666666666666667</v>
      </c>
      <c r="H115" s="19"/>
    </row>
    <row r="116" spans="2:8" ht="14.25" thickBot="1" thickTop="1">
      <c r="B116" s="553"/>
      <c r="C116" s="23" t="s">
        <v>924</v>
      </c>
      <c r="D116" s="37">
        <v>490</v>
      </c>
      <c r="E116" s="435">
        <v>415</v>
      </c>
      <c r="F116" s="38">
        <f t="shared" si="6"/>
        <v>0.18072289156626506</v>
      </c>
      <c r="H116" s="19"/>
    </row>
    <row r="117" spans="2:8" ht="14.25" thickBot="1" thickTop="1">
      <c r="B117" s="553"/>
      <c r="C117" s="53" t="s">
        <v>870</v>
      </c>
      <c r="D117" s="47">
        <v>578</v>
      </c>
      <c r="E117" s="47">
        <v>475</v>
      </c>
      <c r="F117" s="63">
        <f t="shared" si="6"/>
        <v>0.2168421052631579</v>
      </c>
      <c r="H117" s="19"/>
    </row>
    <row r="118" spans="2:8" ht="14.25" thickBot="1" thickTop="1">
      <c r="B118" s="572" t="s">
        <v>919</v>
      </c>
      <c r="C118" s="572"/>
      <c r="D118" s="75">
        <v>15</v>
      </c>
      <c r="E118" s="525">
        <v>1</v>
      </c>
      <c r="F118" s="76">
        <f t="shared" si="6"/>
        <v>14</v>
      </c>
      <c r="H118" s="19"/>
    </row>
    <row r="119" spans="2:3" ht="13.5" thickTop="1">
      <c r="B119" s="13"/>
      <c r="C119" s="13"/>
    </row>
    <row r="120" spans="2:3" ht="13.5" thickBot="1">
      <c r="B120" s="13"/>
      <c r="C120" s="13"/>
    </row>
    <row r="121" spans="2:8" ht="14.25" thickBot="1" thickTop="1">
      <c r="B121" s="544" t="s">
        <v>926</v>
      </c>
      <c r="C121" s="544"/>
      <c r="D121" s="14">
        <f>ANYO_MEMORIA</f>
        <v>2015</v>
      </c>
      <c r="E121" s="14">
        <f>ANYO_MEMORIA-1</f>
        <v>2014</v>
      </c>
      <c r="F121" s="14" t="s">
        <v>835</v>
      </c>
      <c r="H121" s="15"/>
    </row>
    <row r="122" spans="2:8" ht="14.25" thickBot="1" thickTop="1">
      <c r="B122" s="553" t="s">
        <v>917</v>
      </c>
      <c r="C122" s="20" t="s">
        <v>922</v>
      </c>
      <c r="D122" s="34">
        <v>6</v>
      </c>
      <c r="E122" s="449">
        <v>17</v>
      </c>
      <c r="F122" s="35">
        <f aca="true" t="shared" si="7" ref="F122:F129">IF(IF(E122="S/D",0,E122)&lt;&gt;0,(D122-E122)/E122,0)</f>
        <v>-0.6470588235294118</v>
      </c>
      <c r="H122" s="19"/>
    </row>
    <row r="123" spans="2:8" ht="14.25" thickBot="1" thickTop="1">
      <c r="B123" s="553"/>
      <c r="C123" s="20" t="s">
        <v>923</v>
      </c>
      <c r="D123" s="37">
        <v>30</v>
      </c>
      <c r="E123" s="435">
        <v>28</v>
      </c>
      <c r="F123" s="38">
        <f t="shared" si="7"/>
        <v>0.07142857142857142</v>
      </c>
      <c r="H123" s="19"/>
    </row>
    <row r="124" spans="2:8" ht="14.25" thickBot="1" thickTop="1">
      <c r="B124" s="553"/>
      <c r="C124" s="23" t="s">
        <v>924</v>
      </c>
      <c r="D124" s="37">
        <v>15</v>
      </c>
      <c r="E124" s="435">
        <v>8</v>
      </c>
      <c r="F124" s="38">
        <f t="shared" si="7"/>
        <v>0.875</v>
      </c>
      <c r="H124" s="19"/>
    </row>
    <row r="125" spans="2:8" ht="14.25" thickBot="1" thickTop="1">
      <c r="B125" s="553"/>
      <c r="C125" s="53" t="s">
        <v>870</v>
      </c>
      <c r="D125" s="47">
        <v>51</v>
      </c>
      <c r="E125" s="47">
        <v>53</v>
      </c>
      <c r="F125" s="63">
        <f t="shared" si="7"/>
        <v>-0.03773584905660377</v>
      </c>
      <c r="G125" s="10"/>
      <c r="H125" s="19"/>
    </row>
    <row r="126" spans="2:8" ht="14.25" thickBot="1" thickTop="1">
      <c r="B126" s="553" t="s">
        <v>918</v>
      </c>
      <c r="C126" s="16" t="s">
        <v>925</v>
      </c>
      <c r="D126" s="17">
        <v>5</v>
      </c>
      <c r="E126" s="515">
        <v>1</v>
      </c>
      <c r="F126" s="18">
        <f t="shared" si="7"/>
        <v>4</v>
      </c>
      <c r="G126" s="10"/>
      <c r="H126" s="19"/>
    </row>
    <row r="127" spans="2:8" ht="14.25" thickBot="1" thickTop="1">
      <c r="B127" s="553"/>
      <c r="C127" s="23" t="s">
        <v>924</v>
      </c>
      <c r="D127" s="37">
        <v>5</v>
      </c>
      <c r="E127" s="435">
        <v>10</v>
      </c>
      <c r="F127" s="38">
        <f t="shared" si="7"/>
        <v>-0.5</v>
      </c>
      <c r="H127" s="19"/>
    </row>
    <row r="128" spans="2:8" ht="14.25" thickBot="1" thickTop="1">
      <c r="B128" s="553"/>
      <c r="C128" s="53" t="s">
        <v>870</v>
      </c>
      <c r="D128" s="47">
        <v>10</v>
      </c>
      <c r="E128" s="47">
        <v>11</v>
      </c>
      <c r="F128" s="63">
        <f t="shared" si="7"/>
        <v>-0.09090909090909091</v>
      </c>
      <c r="H128" s="19"/>
    </row>
    <row r="129" spans="2:8" ht="14.25" thickBot="1" thickTop="1">
      <c r="B129" s="572" t="s">
        <v>919</v>
      </c>
      <c r="C129" s="572"/>
      <c r="D129" s="75"/>
      <c r="E129" s="525"/>
      <c r="F129" s="76">
        <f t="shared" si="7"/>
        <v>0</v>
      </c>
      <c r="H129" s="19"/>
    </row>
    <row r="130" spans="2:3" ht="13.5" thickTop="1">
      <c r="B130" s="13"/>
      <c r="C130" s="13"/>
    </row>
    <row r="131" spans="2:3" ht="13.5" thickBot="1">
      <c r="B131" s="13"/>
      <c r="C131" s="13"/>
    </row>
    <row r="132" spans="2:8" ht="14.25" thickBot="1" thickTop="1">
      <c r="B132" s="544" t="s">
        <v>927</v>
      </c>
      <c r="C132" s="544"/>
      <c r="D132" s="14">
        <f>ANYO_MEMORIA</f>
        <v>2015</v>
      </c>
      <c r="E132" s="14">
        <f>ANYO_MEMORIA-1</f>
        <v>2014</v>
      </c>
      <c r="F132" s="14" t="s">
        <v>835</v>
      </c>
      <c r="H132" s="15"/>
    </row>
    <row r="133" spans="2:8" ht="14.25" thickBot="1" thickTop="1">
      <c r="B133" s="570" t="s">
        <v>928</v>
      </c>
      <c r="C133" s="43" t="s">
        <v>929</v>
      </c>
      <c r="D133" s="17">
        <v>0</v>
      </c>
      <c r="E133" s="515">
        <v>0</v>
      </c>
      <c r="F133" s="18">
        <f aca="true" t="shared" si="8" ref="F133:F138">IF(IF(E133="S/D",0,E133)&lt;&gt;0,(D133-E133)/E133,0)</f>
        <v>0</v>
      </c>
      <c r="H133" s="19"/>
    </row>
    <row r="134" spans="2:8" ht="14.25" thickBot="1" thickTop="1">
      <c r="B134" s="570"/>
      <c r="C134" s="33" t="s">
        <v>930</v>
      </c>
      <c r="D134" s="40">
        <v>0</v>
      </c>
      <c r="E134" s="520">
        <v>0</v>
      </c>
      <c r="F134" s="41">
        <f t="shared" si="8"/>
        <v>0</v>
      </c>
      <c r="H134" s="19"/>
    </row>
    <row r="135" spans="2:8" ht="14.25" thickBot="1" thickTop="1">
      <c r="B135" s="570" t="s">
        <v>931</v>
      </c>
      <c r="C135" s="77" t="s">
        <v>929</v>
      </c>
      <c r="D135" s="57">
        <v>331</v>
      </c>
      <c r="E135" s="521">
        <v>294</v>
      </c>
      <c r="F135" s="58">
        <f t="shared" si="8"/>
        <v>0.12585034013605442</v>
      </c>
      <c r="H135" s="19"/>
    </row>
    <row r="136" spans="2:8" ht="14.25" thickBot="1" thickTop="1">
      <c r="B136" s="570"/>
      <c r="C136" s="78" t="s">
        <v>930</v>
      </c>
      <c r="D136" s="62">
        <v>1038</v>
      </c>
      <c r="E136" s="436">
        <v>882</v>
      </c>
      <c r="F136" s="63">
        <f t="shared" si="8"/>
        <v>0.17687074829931973</v>
      </c>
      <c r="H136" s="19"/>
    </row>
    <row r="137" spans="2:8" ht="14.25" thickBot="1" thickTop="1">
      <c r="B137" s="570" t="s">
        <v>932</v>
      </c>
      <c r="C137" s="77" t="s">
        <v>929</v>
      </c>
      <c r="D137" s="34">
        <v>7396</v>
      </c>
      <c r="E137" s="449">
        <v>6602</v>
      </c>
      <c r="F137" s="35">
        <f t="shared" si="8"/>
        <v>0.12026658588306574</v>
      </c>
      <c r="H137" s="19"/>
    </row>
    <row r="138" spans="2:8" ht="14.25" thickBot="1" thickTop="1">
      <c r="B138" s="570"/>
      <c r="C138" s="79" t="s">
        <v>930</v>
      </c>
      <c r="D138" s="40">
        <v>16149</v>
      </c>
      <c r="E138" s="520">
        <v>16455</v>
      </c>
      <c r="F138" s="41">
        <f t="shared" si="8"/>
        <v>-0.018596171376481313</v>
      </c>
      <c r="H138" s="19"/>
    </row>
    <row r="139" spans="2:3" ht="13.5" thickTop="1">
      <c r="B139" s="13"/>
      <c r="C139" s="13"/>
    </row>
    <row r="140" spans="2:3" ht="13.5" thickBot="1">
      <c r="B140" s="13"/>
      <c r="C140" s="13"/>
    </row>
    <row r="141" spans="2:8" ht="14.25" thickBot="1" thickTop="1">
      <c r="B141" s="571" t="s">
        <v>419</v>
      </c>
      <c r="C141" s="571"/>
      <c r="D141" s="14">
        <f>ANYO_MEMORIA</f>
        <v>2015</v>
      </c>
      <c r="E141" s="14">
        <f>ANYO_MEMORIA-1</f>
        <v>2014</v>
      </c>
      <c r="F141" s="14" t="s">
        <v>835</v>
      </c>
      <c r="H141" s="15"/>
    </row>
    <row r="142" spans="2:8" ht="14.25" thickBot="1" thickTop="1">
      <c r="B142" s="550" t="s">
        <v>933</v>
      </c>
      <c r="C142" s="446" t="s">
        <v>934</v>
      </c>
      <c r="D142" s="80">
        <v>91</v>
      </c>
      <c r="E142" s="526">
        <v>100</v>
      </c>
      <c r="F142" s="81">
        <f aca="true" t="shared" si="9" ref="F142:F148">IF(IF(E142="S/D",0,E142)&lt;&gt;0,(D142-E142)/E142,0)</f>
        <v>-0.09</v>
      </c>
      <c r="H142" s="19"/>
    </row>
    <row r="143" spans="2:8" ht="14.25" thickBot="1" thickTop="1">
      <c r="B143" s="550"/>
      <c r="C143" s="447" t="s">
        <v>935</v>
      </c>
      <c r="D143" s="40">
        <v>1</v>
      </c>
      <c r="E143" s="520">
        <v>3</v>
      </c>
      <c r="F143" s="41">
        <f t="shared" si="9"/>
        <v>-0.6666666666666666</v>
      </c>
      <c r="H143" s="19"/>
    </row>
    <row r="144" spans="2:8" ht="14.25" thickBot="1" thickTop="1">
      <c r="B144" s="550" t="s">
        <v>936</v>
      </c>
      <c r="C144" s="446" t="s">
        <v>934</v>
      </c>
      <c r="D144" s="82">
        <v>2</v>
      </c>
      <c r="E144" s="527">
        <v>16</v>
      </c>
      <c r="F144" s="83">
        <f t="shared" si="9"/>
        <v>-0.875</v>
      </c>
      <c r="H144" s="19"/>
    </row>
    <row r="145" spans="2:8" ht="14.25" thickBot="1" thickTop="1">
      <c r="B145" s="550"/>
      <c r="C145" s="447" t="s">
        <v>935</v>
      </c>
      <c r="D145" s="84">
        <v>2</v>
      </c>
      <c r="E145" s="528">
        <v>2</v>
      </c>
      <c r="F145" s="85">
        <f t="shared" si="9"/>
        <v>0</v>
      </c>
      <c r="H145" s="19"/>
    </row>
    <row r="146" spans="2:8" ht="14.25" thickBot="1" thickTop="1">
      <c r="B146" s="550" t="s">
        <v>937</v>
      </c>
      <c r="C146" s="446" t="s">
        <v>934</v>
      </c>
      <c r="D146" s="82">
        <v>1</v>
      </c>
      <c r="E146" s="527">
        <v>20</v>
      </c>
      <c r="F146" s="83">
        <f t="shared" si="9"/>
        <v>-0.95</v>
      </c>
      <c r="H146" s="19"/>
    </row>
    <row r="147" spans="2:8" ht="14.25" thickBot="1" thickTop="1">
      <c r="B147" s="550"/>
      <c r="C147" s="447" t="s">
        <v>938</v>
      </c>
      <c r="D147" s="84">
        <v>0</v>
      </c>
      <c r="E147" s="528">
        <v>0</v>
      </c>
      <c r="F147" s="85">
        <f t="shared" si="9"/>
        <v>0</v>
      </c>
      <c r="H147" s="19"/>
    </row>
    <row r="148" spans="2:8" ht="14.25" thickBot="1" thickTop="1">
      <c r="B148" s="567" t="s">
        <v>420</v>
      </c>
      <c r="C148" s="567"/>
      <c r="D148" s="86">
        <v>97</v>
      </c>
      <c r="E148" s="86">
        <v>141</v>
      </c>
      <c r="F148" s="508">
        <f t="shared" si="9"/>
        <v>-0.3120567375886525</v>
      </c>
      <c r="H148" s="19"/>
    </row>
    <row r="149" spans="2:3" ht="13.5" thickTop="1">
      <c r="B149" s="87"/>
      <c r="C149" s="13"/>
    </row>
    <row r="150" spans="2:3" ht="13.5" thickBot="1">
      <c r="B150" s="13"/>
      <c r="C150" s="13"/>
    </row>
    <row r="151" spans="2:8" ht="14.25" thickBot="1" thickTop="1">
      <c r="B151" s="568" t="s">
        <v>939</v>
      </c>
      <c r="C151" s="569"/>
      <c r="D151" s="14">
        <f>ANYO_MEMORIA</f>
        <v>2015</v>
      </c>
      <c r="E151" s="14">
        <f>ANYO_MEMORIA-1</f>
        <v>2014</v>
      </c>
      <c r="F151" s="14" t="s">
        <v>835</v>
      </c>
      <c r="H151" s="15"/>
    </row>
    <row r="152" spans="2:8" ht="14.25" thickBot="1" thickTop="1">
      <c r="B152" s="88" t="s">
        <v>940</v>
      </c>
      <c r="C152" s="89"/>
      <c r="D152" s="86">
        <v>223</v>
      </c>
      <c r="E152" s="86">
        <v>205</v>
      </c>
      <c r="F152" s="74">
        <f aca="true" t="shared" si="10" ref="F152:F162">IF(IF(E152="S/D",0,E152)&lt;&gt;0,(D152-E152)/E152,0)</f>
        <v>0.08780487804878048</v>
      </c>
      <c r="H152" s="19"/>
    </row>
    <row r="153" spans="2:8" ht="13.5" thickTop="1">
      <c r="B153" s="562" t="s">
        <v>941</v>
      </c>
      <c r="C153" s="26" t="s">
        <v>942</v>
      </c>
      <c r="D153" s="17">
        <v>8</v>
      </c>
      <c r="E153" s="515">
        <v>8</v>
      </c>
      <c r="F153" s="18">
        <f t="shared" si="10"/>
        <v>0</v>
      </c>
      <c r="H153" s="19"/>
    </row>
    <row r="154" spans="2:8" ht="12.75">
      <c r="B154" s="564"/>
      <c r="C154" s="20" t="s">
        <v>943</v>
      </c>
      <c r="D154" s="37">
        <v>121</v>
      </c>
      <c r="E154" s="435">
        <v>106</v>
      </c>
      <c r="F154" s="38">
        <f t="shared" si="10"/>
        <v>0.14150943396226415</v>
      </c>
      <c r="H154" s="19"/>
    </row>
    <row r="155" spans="2:8" ht="12.75">
      <c r="B155" s="564"/>
      <c r="C155" s="20" t="s">
        <v>944</v>
      </c>
      <c r="D155" s="37">
        <v>1</v>
      </c>
      <c r="E155" s="435">
        <v>3</v>
      </c>
      <c r="F155" s="38">
        <f t="shared" si="10"/>
        <v>-0.6666666666666666</v>
      </c>
      <c r="H155" s="19"/>
    </row>
    <row r="156" spans="2:8" ht="12.75">
      <c r="B156" s="564"/>
      <c r="C156" s="20" t="s">
        <v>945</v>
      </c>
      <c r="D156" s="37">
        <v>1</v>
      </c>
      <c r="E156" s="435">
        <v>3</v>
      </c>
      <c r="F156" s="38">
        <f t="shared" si="10"/>
        <v>-0.6666666666666666</v>
      </c>
      <c r="H156" s="19"/>
    </row>
    <row r="157" spans="2:8" ht="12.75">
      <c r="B157" s="564"/>
      <c r="C157" s="23" t="s">
        <v>946</v>
      </c>
      <c r="D157" s="37">
        <v>83</v>
      </c>
      <c r="E157" s="435">
        <v>69</v>
      </c>
      <c r="F157" s="38">
        <f t="shared" si="10"/>
        <v>0.2028985507246377</v>
      </c>
      <c r="H157" s="19"/>
    </row>
    <row r="158" spans="2:8" ht="13.5" thickBot="1">
      <c r="B158" s="563"/>
      <c r="C158" s="27" t="s">
        <v>947</v>
      </c>
      <c r="D158" s="37">
        <v>9</v>
      </c>
      <c r="E158" s="435">
        <v>16</v>
      </c>
      <c r="F158" s="38">
        <f t="shared" si="10"/>
        <v>-0.4375</v>
      </c>
      <c r="H158" s="19"/>
    </row>
    <row r="159" spans="2:8" ht="13.5" thickTop="1">
      <c r="B159" s="562" t="s">
        <v>948</v>
      </c>
      <c r="C159" s="26" t="s">
        <v>949</v>
      </c>
      <c r="D159" s="17">
        <v>91</v>
      </c>
      <c r="E159" s="515">
        <v>54</v>
      </c>
      <c r="F159" s="18">
        <f t="shared" si="10"/>
        <v>0.6851851851851852</v>
      </c>
      <c r="H159" s="19"/>
    </row>
    <row r="160" spans="2:8" ht="13.5" thickBot="1">
      <c r="B160" s="563"/>
      <c r="C160" s="27" t="s">
        <v>950</v>
      </c>
      <c r="D160" s="62">
        <v>155</v>
      </c>
      <c r="E160" s="436">
        <v>117</v>
      </c>
      <c r="F160" s="63">
        <f t="shared" si="10"/>
        <v>0.3247863247863248</v>
      </c>
      <c r="H160" s="19"/>
    </row>
    <row r="161" spans="2:8" ht="13.5" thickTop="1">
      <c r="B161" s="562" t="s">
        <v>951</v>
      </c>
      <c r="C161" s="16" t="s">
        <v>837</v>
      </c>
      <c r="D161" s="34">
        <v>33</v>
      </c>
      <c r="E161" s="449">
        <v>26</v>
      </c>
      <c r="F161" s="35">
        <f t="shared" si="10"/>
        <v>0.2692307692307692</v>
      </c>
      <c r="H161" s="19"/>
    </row>
    <row r="162" spans="2:8" ht="13.5" thickBot="1">
      <c r="B162" s="563"/>
      <c r="C162" s="27" t="s">
        <v>890</v>
      </c>
      <c r="D162" s="40">
        <v>10</v>
      </c>
      <c r="E162" s="520">
        <v>33</v>
      </c>
      <c r="F162" s="41">
        <f t="shared" si="10"/>
        <v>-0.696969696969697</v>
      </c>
      <c r="H162" s="19"/>
    </row>
    <row r="163" spans="2:3" ht="13.5" thickTop="1">
      <c r="B163" s="13"/>
      <c r="C163" s="13"/>
    </row>
    <row r="164" spans="2:3" ht="13.5" thickBot="1">
      <c r="B164" s="13"/>
      <c r="C164" s="13"/>
    </row>
    <row r="165" spans="2:8" ht="14.25" thickBot="1" thickTop="1">
      <c r="B165" s="544" t="s">
        <v>952</v>
      </c>
      <c r="C165" s="544"/>
      <c r="D165" s="14">
        <f>ANYO_MEMORIA</f>
        <v>2015</v>
      </c>
      <c r="E165" s="14">
        <f>ANYO_MEMORIA-1</f>
        <v>2014</v>
      </c>
      <c r="F165" s="14" t="s">
        <v>835</v>
      </c>
      <c r="H165" s="15"/>
    </row>
    <row r="166" spans="2:11" ht="13.5" thickTop="1">
      <c r="B166" s="562" t="s">
        <v>953</v>
      </c>
      <c r="C166" s="26" t="s">
        <v>1031</v>
      </c>
      <c r="D166" s="34">
        <v>1298</v>
      </c>
      <c r="E166" s="449">
        <v>1589</v>
      </c>
      <c r="F166" s="35">
        <f aca="true" t="shared" si="11" ref="F166:F203">IF(IF(E166="S/D",0,E166)&lt;&gt;0,(D166-E166)/E166,0)</f>
        <v>-0.1831340465701699</v>
      </c>
      <c r="H166" s="19"/>
      <c r="J166" s="90"/>
      <c r="K166" s="91"/>
    </row>
    <row r="167" spans="2:10" ht="12.75">
      <c r="B167" s="564"/>
      <c r="C167" s="20" t="s">
        <v>1032</v>
      </c>
      <c r="D167" s="37">
        <v>256</v>
      </c>
      <c r="E167" s="435">
        <v>256</v>
      </c>
      <c r="F167" s="38">
        <f t="shared" si="11"/>
        <v>0</v>
      </c>
      <c r="H167" s="19"/>
      <c r="J167" s="45"/>
    </row>
    <row r="168" spans="2:8" ht="12.75">
      <c r="B168" s="564"/>
      <c r="C168" s="20" t="s">
        <v>1033</v>
      </c>
      <c r="D168" s="37">
        <v>53</v>
      </c>
      <c r="E168" s="435">
        <v>76</v>
      </c>
      <c r="F168" s="38">
        <f t="shared" si="11"/>
        <v>-0.3026315789473684</v>
      </c>
      <c r="H168" s="19"/>
    </row>
    <row r="169" spans="2:8" ht="12.75">
      <c r="B169" s="564"/>
      <c r="C169" s="20" t="s">
        <v>955</v>
      </c>
      <c r="D169" s="37">
        <v>361</v>
      </c>
      <c r="E169" s="435">
        <v>152</v>
      </c>
      <c r="F169" s="38">
        <f t="shared" si="11"/>
        <v>1.375</v>
      </c>
      <c r="H169" s="19"/>
    </row>
    <row r="170" spans="2:8" ht="12.75">
      <c r="B170" s="564"/>
      <c r="C170" s="20" t="s">
        <v>1034</v>
      </c>
      <c r="D170" s="37">
        <v>0</v>
      </c>
      <c r="E170" s="435">
        <v>0</v>
      </c>
      <c r="F170" s="38">
        <f t="shared" si="11"/>
        <v>0</v>
      </c>
      <c r="H170" s="19"/>
    </row>
    <row r="171" spans="2:8" ht="12.75">
      <c r="B171" s="564"/>
      <c r="C171" s="20" t="s">
        <v>956</v>
      </c>
      <c r="D171" s="37">
        <v>8</v>
      </c>
      <c r="E171" s="435">
        <v>8</v>
      </c>
      <c r="F171" s="38">
        <f t="shared" si="11"/>
        <v>0</v>
      </c>
      <c r="H171" s="19"/>
    </row>
    <row r="172" spans="2:8" ht="12.75">
      <c r="B172" s="565"/>
      <c r="C172" s="20" t="s">
        <v>957</v>
      </c>
      <c r="D172" s="37">
        <v>1105</v>
      </c>
      <c r="E172" s="435">
        <v>1042</v>
      </c>
      <c r="F172" s="38">
        <f t="shared" si="11"/>
        <v>0.060460652591170824</v>
      </c>
      <c r="H172" s="19"/>
    </row>
    <row r="173" spans="2:8" ht="12.75">
      <c r="B173" s="565"/>
      <c r="C173" s="20" t="s">
        <v>958</v>
      </c>
      <c r="D173" s="37">
        <v>1</v>
      </c>
      <c r="E173" s="435">
        <v>8</v>
      </c>
      <c r="F173" s="38">
        <f t="shared" si="11"/>
        <v>-0.875</v>
      </c>
      <c r="H173" s="19"/>
    </row>
    <row r="174" spans="2:8" ht="12.75">
      <c r="B174" s="565"/>
      <c r="C174" s="20" t="s">
        <v>959</v>
      </c>
      <c r="D174" s="37">
        <v>167</v>
      </c>
      <c r="E174" s="435">
        <v>142</v>
      </c>
      <c r="F174" s="38">
        <f t="shared" si="11"/>
        <v>0.176056338028169</v>
      </c>
      <c r="H174" s="19"/>
    </row>
    <row r="175" spans="2:8" ht="12.75">
      <c r="B175" s="565"/>
      <c r="C175" s="20" t="s">
        <v>1035</v>
      </c>
      <c r="D175" s="37">
        <v>1105</v>
      </c>
      <c r="E175" s="435">
        <v>1605</v>
      </c>
      <c r="F175" s="38">
        <f t="shared" si="11"/>
        <v>-0.3115264797507788</v>
      </c>
      <c r="H175" s="19"/>
    </row>
    <row r="176" spans="2:8" ht="12.75">
      <c r="B176" s="565"/>
      <c r="C176" s="20" t="s">
        <v>1036</v>
      </c>
      <c r="D176" s="37">
        <v>5</v>
      </c>
      <c r="E176" s="435">
        <v>14</v>
      </c>
      <c r="F176" s="38">
        <f t="shared" si="11"/>
        <v>-0.6428571428571429</v>
      </c>
      <c r="H176" s="19"/>
    </row>
    <row r="177" spans="2:11" ht="12.75">
      <c r="B177" s="565"/>
      <c r="C177" s="20" t="s">
        <v>1037</v>
      </c>
      <c r="D177" s="37">
        <v>89</v>
      </c>
      <c r="E177" s="435">
        <v>12</v>
      </c>
      <c r="F177" s="38">
        <f t="shared" si="11"/>
        <v>6.416666666666667</v>
      </c>
      <c r="H177" s="19"/>
      <c r="J177" s="45"/>
      <c r="K177" s="9"/>
    </row>
    <row r="178" spans="2:8" ht="12.75">
      <c r="B178" s="565"/>
      <c r="C178" s="20" t="s">
        <v>1038</v>
      </c>
      <c r="D178" s="37">
        <v>39</v>
      </c>
      <c r="E178" s="435">
        <v>61</v>
      </c>
      <c r="F178" s="38">
        <f t="shared" si="11"/>
        <v>-0.36065573770491804</v>
      </c>
      <c r="H178" s="19"/>
    </row>
    <row r="179" spans="2:8" ht="12.75">
      <c r="B179" s="565"/>
      <c r="C179" s="20" t="s">
        <v>1039</v>
      </c>
      <c r="D179" s="37">
        <v>2</v>
      </c>
      <c r="E179" s="435">
        <v>1</v>
      </c>
      <c r="F179" s="38">
        <f t="shared" si="11"/>
        <v>1</v>
      </c>
      <c r="H179" s="19"/>
    </row>
    <row r="180" spans="2:8" ht="12.75">
      <c r="B180" s="565"/>
      <c r="C180" s="20" t="s">
        <v>1040</v>
      </c>
      <c r="D180" s="37">
        <v>0</v>
      </c>
      <c r="E180" s="435">
        <v>0</v>
      </c>
      <c r="F180" s="38">
        <f t="shared" si="11"/>
        <v>0</v>
      </c>
      <c r="H180" s="19"/>
    </row>
    <row r="181" spans="2:8" ht="12.75">
      <c r="B181" s="565"/>
      <c r="C181" s="20" t="s">
        <v>1041</v>
      </c>
      <c r="D181" s="57">
        <v>0</v>
      </c>
      <c r="E181" s="521">
        <v>2</v>
      </c>
      <c r="F181" s="38">
        <f t="shared" si="11"/>
        <v>-1</v>
      </c>
      <c r="H181" s="19"/>
    </row>
    <row r="182" spans="2:8" ht="12.75">
      <c r="B182" s="565"/>
      <c r="C182" s="20" t="s">
        <v>1042</v>
      </c>
      <c r="D182" s="37">
        <v>2</v>
      </c>
      <c r="E182" s="435">
        <v>0</v>
      </c>
      <c r="F182" s="38">
        <f t="shared" si="11"/>
        <v>0</v>
      </c>
      <c r="H182" s="19"/>
    </row>
    <row r="183" spans="2:8" ht="12.75">
      <c r="B183" s="565"/>
      <c r="C183" s="20" t="s">
        <v>1043</v>
      </c>
      <c r="D183" s="37">
        <v>26</v>
      </c>
      <c r="E183" s="435">
        <v>0</v>
      </c>
      <c r="F183" s="38">
        <f t="shared" si="11"/>
        <v>0</v>
      </c>
      <c r="H183" s="414"/>
    </row>
    <row r="184" spans="2:8" ht="13.5" thickBot="1">
      <c r="B184" s="566"/>
      <c r="C184" s="92" t="s">
        <v>870</v>
      </c>
      <c r="D184" s="86">
        <v>4517</v>
      </c>
      <c r="E184" s="86">
        <v>4968</v>
      </c>
      <c r="F184" s="41">
        <f t="shared" si="11"/>
        <v>-0.09078099838969404</v>
      </c>
      <c r="H184" s="19"/>
    </row>
    <row r="185" spans="2:8" ht="13.5" thickTop="1">
      <c r="B185" s="562" t="s">
        <v>960</v>
      </c>
      <c r="C185" s="26" t="s">
        <v>1031</v>
      </c>
      <c r="D185" s="34">
        <v>1340</v>
      </c>
      <c r="E185" s="449">
        <v>3971</v>
      </c>
      <c r="F185" s="35">
        <f t="shared" si="11"/>
        <v>-0.6625535129690254</v>
      </c>
      <c r="H185" s="19"/>
    </row>
    <row r="186" spans="2:8" ht="12.75">
      <c r="B186" s="564"/>
      <c r="C186" s="20" t="s">
        <v>1032</v>
      </c>
      <c r="D186" s="37">
        <v>456</v>
      </c>
      <c r="E186" s="435">
        <v>612</v>
      </c>
      <c r="F186" s="38">
        <f t="shared" si="11"/>
        <v>-0.2549019607843137</v>
      </c>
      <c r="H186" s="19"/>
    </row>
    <row r="187" spans="2:8" ht="12.75">
      <c r="B187" s="564"/>
      <c r="C187" s="20" t="s">
        <v>1033</v>
      </c>
      <c r="D187" s="37">
        <v>53</v>
      </c>
      <c r="E187" s="435">
        <v>393</v>
      </c>
      <c r="F187" s="38">
        <f t="shared" si="11"/>
        <v>-0.8651399491094147</v>
      </c>
      <c r="H187" s="19"/>
    </row>
    <row r="188" spans="2:8" ht="12.75">
      <c r="B188" s="564"/>
      <c r="C188" s="20" t="s">
        <v>955</v>
      </c>
      <c r="D188" s="37">
        <v>410</v>
      </c>
      <c r="E188" s="435">
        <v>1037</v>
      </c>
      <c r="F188" s="38">
        <f t="shared" si="11"/>
        <v>-0.6046287367405979</v>
      </c>
      <c r="H188" s="19"/>
    </row>
    <row r="189" spans="2:6" ht="12.75">
      <c r="B189" s="564"/>
      <c r="C189" s="20" t="s">
        <v>1034</v>
      </c>
      <c r="D189" s="37">
        <v>0</v>
      </c>
      <c r="E189" s="435">
        <v>0</v>
      </c>
      <c r="F189" s="38">
        <f t="shared" si="11"/>
        <v>0</v>
      </c>
    </row>
    <row r="190" spans="2:6" ht="12.75">
      <c r="B190" s="564"/>
      <c r="C190" s="20" t="s">
        <v>956</v>
      </c>
      <c r="D190" s="37">
        <v>10</v>
      </c>
      <c r="E190" s="435">
        <v>19</v>
      </c>
      <c r="F190" s="38">
        <f t="shared" si="11"/>
        <v>-0.47368421052631576</v>
      </c>
    </row>
    <row r="191" spans="2:6" ht="12.75">
      <c r="B191" s="565"/>
      <c r="C191" s="20" t="s">
        <v>957</v>
      </c>
      <c r="D191" s="37">
        <v>660</v>
      </c>
      <c r="E191" s="435">
        <v>3091</v>
      </c>
      <c r="F191" s="38">
        <f t="shared" si="11"/>
        <v>-0.7864768683274022</v>
      </c>
    </row>
    <row r="192" spans="2:6" ht="12.75">
      <c r="B192" s="565"/>
      <c r="C192" s="20" t="s">
        <v>958</v>
      </c>
      <c r="D192" s="37">
        <v>1</v>
      </c>
      <c r="E192" s="435">
        <v>19</v>
      </c>
      <c r="F192" s="38">
        <f t="shared" si="11"/>
        <v>-0.9473684210526315</v>
      </c>
    </row>
    <row r="193" spans="2:6" ht="12.75">
      <c r="B193" s="565"/>
      <c r="C193" s="20" t="s">
        <v>959</v>
      </c>
      <c r="D193" s="37">
        <v>168</v>
      </c>
      <c r="E193" s="435">
        <v>369</v>
      </c>
      <c r="F193" s="38">
        <f t="shared" si="11"/>
        <v>-0.5447154471544715</v>
      </c>
    </row>
    <row r="194" spans="2:6" ht="12.75">
      <c r="B194" s="565"/>
      <c r="C194" s="20" t="s">
        <v>1035</v>
      </c>
      <c r="D194" s="37">
        <v>1203</v>
      </c>
      <c r="E194" s="435">
        <v>3140</v>
      </c>
      <c r="F194" s="38">
        <f t="shared" si="11"/>
        <v>-0.6168789808917198</v>
      </c>
    </row>
    <row r="195" spans="2:6" ht="12.75">
      <c r="B195" s="565"/>
      <c r="C195" s="20" t="s">
        <v>1036</v>
      </c>
      <c r="D195" s="37">
        <v>5</v>
      </c>
      <c r="E195" s="435">
        <v>21</v>
      </c>
      <c r="F195" s="38">
        <f t="shared" si="11"/>
        <v>-0.7619047619047619</v>
      </c>
    </row>
    <row r="196" spans="2:6" ht="12.75">
      <c r="B196" s="565"/>
      <c r="C196" s="20" t="s">
        <v>1037</v>
      </c>
      <c r="D196" s="37">
        <v>88</v>
      </c>
      <c r="E196" s="435">
        <v>14</v>
      </c>
      <c r="F196" s="38">
        <f t="shared" si="11"/>
        <v>5.285714285714286</v>
      </c>
    </row>
    <row r="197" spans="2:6" ht="12.75">
      <c r="B197" s="565"/>
      <c r="C197" s="20" t="s">
        <v>1038</v>
      </c>
      <c r="D197" s="37">
        <v>89</v>
      </c>
      <c r="E197" s="435">
        <v>63</v>
      </c>
      <c r="F197" s="38">
        <f t="shared" si="11"/>
        <v>0.4126984126984127</v>
      </c>
    </row>
    <row r="198" spans="2:8" ht="12.75">
      <c r="B198" s="565"/>
      <c r="C198" s="20" t="s">
        <v>1039</v>
      </c>
      <c r="D198" s="37">
        <v>3</v>
      </c>
      <c r="E198" s="435">
        <v>2</v>
      </c>
      <c r="F198" s="38">
        <f t="shared" si="11"/>
        <v>0.5</v>
      </c>
      <c r="H198" s="15"/>
    </row>
    <row r="199" spans="2:8" ht="12.75">
      <c r="B199" s="565"/>
      <c r="C199" s="20" t="s">
        <v>1040</v>
      </c>
      <c r="D199" s="37">
        <v>0</v>
      </c>
      <c r="E199" s="435">
        <v>0</v>
      </c>
      <c r="F199" s="38">
        <f t="shared" si="11"/>
        <v>0</v>
      </c>
      <c r="H199" s="19"/>
    </row>
    <row r="200" spans="2:8" ht="12.75">
      <c r="B200" s="565"/>
      <c r="C200" s="20" t="s">
        <v>1041</v>
      </c>
      <c r="D200" s="57">
        <v>1</v>
      </c>
      <c r="E200" s="521">
        <v>6</v>
      </c>
      <c r="F200" s="38">
        <f t="shared" si="11"/>
        <v>-0.8333333333333334</v>
      </c>
      <c r="H200" s="19"/>
    </row>
    <row r="201" spans="2:8" ht="12.75">
      <c r="B201" s="565"/>
      <c r="C201" s="20" t="s">
        <v>1042</v>
      </c>
      <c r="D201" s="37">
        <v>0</v>
      </c>
      <c r="E201" s="435">
        <v>0</v>
      </c>
      <c r="F201" s="38">
        <f t="shared" si="11"/>
        <v>0</v>
      </c>
      <c r="H201" s="19"/>
    </row>
    <row r="202" spans="2:6" ht="12.75">
      <c r="B202" s="565"/>
      <c r="C202" s="20" t="s">
        <v>1043</v>
      </c>
      <c r="D202" s="37">
        <v>8</v>
      </c>
      <c r="E202" s="435">
        <v>9</v>
      </c>
      <c r="F202" s="38">
        <f t="shared" si="11"/>
        <v>-0.1111111111111111</v>
      </c>
    </row>
    <row r="203" spans="2:6" ht="13.5" thickBot="1">
      <c r="B203" s="566"/>
      <c r="C203" s="92" t="s">
        <v>870</v>
      </c>
      <c r="D203" s="86">
        <v>4495</v>
      </c>
      <c r="E203" s="86">
        <v>12766</v>
      </c>
      <c r="F203" s="41">
        <f t="shared" si="11"/>
        <v>-0.6478928403571989</v>
      </c>
    </row>
    <row r="204" spans="2:3" ht="13.5" thickTop="1">
      <c r="B204" s="13"/>
      <c r="C204" s="13"/>
    </row>
    <row r="205" spans="2:3" ht="13.5" thickBot="1">
      <c r="B205" s="13"/>
      <c r="C205" s="13"/>
    </row>
    <row r="206" spans="2:8" ht="14.25" thickBot="1" thickTop="1">
      <c r="B206" s="539" t="s">
        <v>983</v>
      </c>
      <c r="C206" s="539"/>
      <c r="D206" s="14">
        <f>ANYO_MEMORIA</f>
        <v>2015</v>
      </c>
      <c r="E206" s="14">
        <f>ANYO_MEMORIA-1</f>
        <v>2014</v>
      </c>
      <c r="F206" s="14" t="s">
        <v>835</v>
      </c>
      <c r="H206" s="15"/>
    </row>
    <row r="207" spans="2:8" ht="13.5" thickTop="1">
      <c r="B207" s="581" t="s">
        <v>984</v>
      </c>
      <c r="C207" s="581"/>
      <c r="D207" s="34">
        <v>2491</v>
      </c>
      <c r="E207" s="449">
        <v>1646</v>
      </c>
      <c r="F207" s="35">
        <f>IF(IF(E207="S/D",0,E207)&lt;&gt;0,(D207-E207)/E207,0)</f>
        <v>0.5133657351154314</v>
      </c>
      <c r="H207" s="19"/>
    </row>
    <row r="208" spans="2:8" ht="12.75">
      <c r="B208" s="573" t="s">
        <v>985</v>
      </c>
      <c r="C208" s="573"/>
      <c r="D208" s="37">
        <v>1163</v>
      </c>
      <c r="E208" s="435">
        <v>1612</v>
      </c>
      <c r="F208" s="38">
        <f>IF(IF(E208="S/D",0,E208)&lt;&gt;0,(D208-E208)/E208,0)</f>
        <v>-0.27853598014888337</v>
      </c>
      <c r="H208" s="19"/>
    </row>
    <row r="209" spans="2:8" ht="13.5" thickBot="1">
      <c r="B209" s="574" t="s">
        <v>986</v>
      </c>
      <c r="C209" s="574"/>
      <c r="D209" s="40">
        <v>798</v>
      </c>
      <c r="E209" s="520">
        <v>791</v>
      </c>
      <c r="F209" s="41">
        <f>IF(IF(E209="S/D",0,E209)&lt;&gt;0,(D209-E209)/E209,0)</f>
        <v>0.008849557522123894</v>
      </c>
      <c r="H209" s="19"/>
    </row>
    <row r="210" spans="2:3" ht="13.5" thickTop="1">
      <c r="B210" s="13"/>
      <c r="C210" s="13"/>
    </row>
    <row r="211" spans="2:3" ht="13.5" thickBot="1">
      <c r="B211" s="13"/>
      <c r="C211" s="13"/>
    </row>
    <row r="212" spans="2:8" ht="14.25" thickBot="1" thickTop="1">
      <c r="B212" s="585" t="s">
        <v>987</v>
      </c>
      <c r="C212" s="585"/>
      <c r="D212" s="14">
        <f>ANYO_MEMORIA</f>
        <v>2015</v>
      </c>
      <c r="E212" s="14">
        <f>ANYO_MEMORIA-1</f>
        <v>2014</v>
      </c>
      <c r="F212" s="14" t="s">
        <v>835</v>
      </c>
      <c r="H212" s="15"/>
    </row>
    <row r="213" spans="2:8" ht="13.5" thickTop="1">
      <c r="B213" s="559" t="s">
        <v>988</v>
      </c>
      <c r="C213" s="559"/>
      <c r="D213" s="93"/>
      <c r="E213" s="93"/>
      <c r="F213" s="93"/>
      <c r="H213" s="19"/>
    </row>
    <row r="214" spans="2:8" ht="12.75">
      <c r="B214" s="560" t="s">
        <v>989</v>
      </c>
      <c r="C214" s="560"/>
      <c r="D214" s="37">
        <v>352</v>
      </c>
      <c r="E214" s="435">
        <v>435</v>
      </c>
      <c r="F214" s="38">
        <f>IF(IF(E214="S/D",0,E214)&lt;&gt;0,(D214-E214)/E214,0)</f>
        <v>-0.19080459770114944</v>
      </c>
      <c r="H214" s="19"/>
    </row>
    <row r="215" spans="2:8" ht="12.75">
      <c r="B215" s="560" t="s">
        <v>837</v>
      </c>
      <c r="C215" s="560"/>
      <c r="D215" s="37">
        <v>85</v>
      </c>
      <c r="E215" s="435">
        <v>51</v>
      </c>
      <c r="F215" s="38">
        <f>IF(IF(E215="S/D",0,E215)&lt;&gt;0,(D215-E215)/E215,0)</f>
        <v>0.6666666666666666</v>
      </c>
      <c r="H215" s="19"/>
    </row>
    <row r="216" spans="2:8" ht="13.5" thickBot="1">
      <c r="B216" s="558" t="s">
        <v>890</v>
      </c>
      <c r="C216" s="558"/>
      <c r="D216" s="40">
        <v>47</v>
      </c>
      <c r="E216" s="520">
        <v>85</v>
      </c>
      <c r="F216" s="41">
        <f>IF(IF(E216="S/D",0,E216)&lt;&gt;0,(D216-E216)/E216,0)</f>
        <v>-0.4470588235294118</v>
      </c>
      <c r="H216" s="19"/>
    </row>
    <row r="217" spans="2:8" ht="13.5" thickTop="1">
      <c r="B217" s="559" t="s">
        <v>990</v>
      </c>
      <c r="C217" s="559"/>
      <c r="D217" s="96"/>
      <c r="E217" s="96"/>
      <c r="F217" s="96"/>
      <c r="H217" s="19"/>
    </row>
    <row r="218" spans="2:8" ht="12.75">
      <c r="B218" s="560" t="s">
        <v>991</v>
      </c>
      <c r="C218" s="560"/>
      <c r="D218" s="37">
        <v>350</v>
      </c>
      <c r="E218" s="435">
        <v>314</v>
      </c>
      <c r="F218" s="38">
        <f>IF(IF(E218="S/D",0,E218)&lt;&gt;0,(D218-E218)/E218,0)</f>
        <v>0.11464968152866242</v>
      </c>
      <c r="H218" s="19"/>
    </row>
    <row r="219" spans="2:8" ht="12.75">
      <c r="B219" s="560" t="s">
        <v>992</v>
      </c>
      <c r="C219" s="560"/>
      <c r="D219" s="37">
        <v>269</v>
      </c>
      <c r="E219" s="435">
        <v>246</v>
      </c>
      <c r="F219" s="38">
        <f>IF(IF(E219="S/D",0,E219)&lt;&gt;0,(D219-E219)/E219,0)</f>
        <v>0.09349593495934959</v>
      </c>
      <c r="H219" s="19"/>
    </row>
    <row r="220" spans="2:8" ht="13.5" thickBot="1">
      <c r="B220" s="558" t="s">
        <v>993</v>
      </c>
      <c r="C220" s="558"/>
      <c r="D220" s="62">
        <v>47</v>
      </c>
      <c r="E220" s="436">
        <v>7</v>
      </c>
      <c r="F220" s="63">
        <f>IF(IF(E220="S/D",0,E220)&lt;&gt;0,(D220-E220)/E220,0)</f>
        <v>5.714285714285714</v>
      </c>
      <c r="H220" s="19"/>
    </row>
    <row r="221" spans="2:8" ht="14.25" thickBot="1" thickTop="1">
      <c r="B221" s="561" t="s">
        <v>994</v>
      </c>
      <c r="C221" s="561"/>
      <c r="D221" s="73">
        <v>104</v>
      </c>
      <c r="E221" s="438">
        <v>112</v>
      </c>
      <c r="F221" s="74">
        <f>IF(IF(E221="S/D",0,E221)&lt;&gt;0,(D221-E221)/E221,0)</f>
        <v>-0.07142857142857142</v>
      </c>
      <c r="H221" s="19"/>
    </row>
    <row r="222" spans="2:8" ht="13.5" thickTop="1">
      <c r="B222" s="559" t="s">
        <v>995</v>
      </c>
      <c r="C222" s="559"/>
      <c r="D222" s="93"/>
      <c r="E222" s="93"/>
      <c r="F222" s="93"/>
      <c r="H222" s="19"/>
    </row>
    <row r="223" spans="2:8" ht="12.75">
      <c r="B223" s="560" t="s">
        <v>996</v>
      </c>
      <c r="C223" s="560"/>
      <c r="D223" s="37">
        <v>216</v>
      </c>
      <c r="E223" s="435">
        <v>213</v>
      </c>
      <c r="F223" s="38">
        <f>IF(IF(E223="S/D",0,E223)&lt;&gt;0,(D223-E223)/E223,0)</f>
        <v>0.014084507042253521</v>
      </c>
      <c r="H223" s="19"/>
    </row>
    <row r="224" spans="2:8" ht="13.5" thickBot="1">
      <c r="B224" s="558" t="s">
        <v>997</v>
      </c>
      <c r="C224" s="558"/>
      <c r="D224" s="98">
        <v>542</v>
      </c>
      <c r="E224" s="529">
        <v>933</v>
      </c>
      <c r="F224" s="99">
        <f>IF(IF(E224="S/D",0,E224)&lt;&gt;0,(D224-E224)/E224,0)</f>
        <v>-0.4190782422293676</v>
      </c>
      <c r="G224" s="42"/>
      <c r="H224" s="19"/>
    </row>
    <row r="225" spans="2:8" ht="13.5" thickTop="1">
      <c r="B225" s="559" t="s">
        <v>998</v>
      </c>
      <c r="C225" s="559"/>
      <c r="D225" s="96"/>
      <c r="E225" s="96"/>
      <c r="F225" s="96"/>
      <c r="H225" s="19"/>
    </row>
    <row r="226" spans="2:8" ht="12.75">
      <c r="B226" s="560" t="s">
        <v>999</v>
      </c>
      <c r="C226" s="560"/>
      <c r="D226" s="37">
        <v>1</v>
      </c>
      <c r="E226" s="435">
        <v>0</v>
      </c>
      <c r="F226" s="38">
        <f>IF(IF(E226="S/D",0,E226)&lt;&gt;0,(D226-E226)/E226,0)</f>
        <v>0</v>
      </c>
      <c r="H226" s="19"/>
    </row>
    <row r="227" spans="2:8" ht="12.75" customHeight="1" thickBot="1">
      <c r="B227" s="558" t="s">
        <v>1000</v>
      </c>
      <c r="C227" s="558"/>
      <c r="D227" s="62">
        <v>14</v>
      </c>
      <c r="E227" s="436">
        <v>21</v>
      </c>
      <c r="F227" s="63">
        <f>IF(IF(E227="S/D",0,E227)&lt;&gt;0,(D227-E227)/E227,0)</f>
        <v>-0.3333333333333333</v>
      </c>
      <c r="H227" s="19"/>
    </row>
    <row r="228" spans="2:8" ht="12.75" customHeight="1" thickTop="1">
      <c r="B228" s="559" t="s">
        <v>1001</v>
      </c>
      <c r="C228" s="559"/>
      <c r="D228" s="93"/>
      <c r="E228" s="93"/>
      <c r="F228" s="93"/>
      <c r="H228" s="19"/>
    </row>
    <row r="229" spans="2:8" ht="12.75" customHeight="1" thickBot="1">
      <c r="B229" s="560" t="s">
        <v>1002</v>
      </c>
      <c r="C229" s="560"/>
      <c r="D229" s="37">
        <v>412</v>
      </c>
      <c r="E229" s="435">
        <v>311</v>
      </c>
      <c r="F229" s="38">
        <f>IF(IF(E229="S/D",0,E229)&lt;&gt;0,(D229-E229)/E229,0)</f>
        <v>0.3247588424437299</v>
      </c>
      <c r="H229" s="19"/>
    </row>
    <row r="230" spans="2:8" ht="12.75" customHeight="1" thickBot="1" thickTop="1">
      <c r="B230" s="561" t="s">
        <v>1003</v>
      </c>
      <c r="C230" s="561"/>
      <c r="D230" s="75">
        <v>1</v>
      </c>
      <c r="E230" s="525">
        <v>1</v>
      </c>
      <c r="F230" s="76">
        <f>IF(IF(E230="S/D",0,E230)&lt;&gt;0,(D230-E230)/E230,0)</f>
        <v>0</v>
      </c>
      <c r="H230" s="19"/>
    </row>
    <row r="231" spans="2:6" ht="12.75" customHeight="1" thickTop="1">
      <c r="B231" s="13"/>
      <c r="C231" s="100"/>
      <c r="D231" s="72"/>
      <c r="E231" s="72"/>
      <c r="F231" s="72"/>
    </row>
    <row r="232" spans="2:3" ht="12.75" customHeight="1" thickBot="1">
      <c r="B232" s="13"/>
      <c r="C232" s="13"/>
    </row>
    <row r="233" spans="2:8" ht="12.75" customHeight="1" thickBot="1" thickTop="1">
      <c r="B233" s="544" t="s">
        <v>1004</v>
      </c>
      <c r="C233" s="544"/>
      <c r="D233" s="14">
        <f>ANYO_MEMORIA</f>
        <v>2015</v>
      </c>
      <c r="E233" s="14">
        <f>ANYO_MEMORIA-1</f>
        <v>2014</v>
      </c>
      <c r="F233" s="14" t="s">
        <v>835</v>
      </c>
      <c r="H233" s="15"/>
    </row>
    <row r="234" spans="2:8" ht="12.75" customHeight="1" thickBot="1" thickTop="1">
      <c r="B234" s="548" t="s">
        <v>1005</v>
      </c>
      <c r="C234" s="548"/>
      <c r="D234" s="73">
        <v>85</v>
      </c>
      <c r="E234" s="438">
        <v>81</v>
      </c>
      <c r="F234" s="74">
        <f aca="true" t="shared" si="12" ref="F234:F240">IF(IF(E234="S/D",0,E234)&lt;&gt;0,(D234-E234)/E234,0)</f>
        <v>0.04938271604938271</v>
      </c>
      <c r="H234" s="19"/>
    </row>
    <row r="235" spans="2:8" ht="12.75" customHeight="1" thickBot="1" thickTop="1">
      <c r="B235" s="553" t="s">
        <v>982</v>
      </c>
      <c r="C235" s="26" t="s">
        <v>1006</v>
      </c>
      <c r="D235" s="34">
        <v>3</v>
      </c>
      <c r="E235" s="449">
        <v>6</v>
      </c>
      <c r="F235" s="35">
        <f t="shared" si="12"/>
        <v>-0.5</v>
      </c>
      <c r="H235" s="414"/>
    </row>
    <row r="236" spans="2:8" ht="12.75" customHeight="1" thickBot="1" thickTop="1">
      <c r="B236" s="553"/>
      <c r="C236" s="20" t="s">
        <v>289</v>
      </c>
      <c r="D236" s="37">
        <v>0</v>
      </c>
      <c r="E236" s="435">
        <v>0</v>
      </c>
      <c r="F236" s="38">
        <f t="shared" si="12"/>
        <v>0</v>
      </c>
      <c r="H236" s="19"/>
    </row>
    <row r="237" spans="2:8" ht="12.75" customHeight="1" thickBot="1" thickTop="1">
      <c r="B237" s="553"/>
      <c r="C237" s="27" t="s">
        <v>1007</v>
      </c>
      <c r="D237" s="62">
        <v>4</v>
      </c>
      <c r="E237" s="436">
        <v>3</v>
      </c>
      <c r="F237" s="63">
        <f t="shared" si="12"/>
        <v>0.3333333333333333</v>
      </c>
      <c r="H237" s="19"/>
    </row>
    <row r="238" spans="2:8" ht="12.75" customHeight="1" thickTop="1">
      <c r="B238" s="554" t="s">
        <v>1008</v>
      </c>
      <c r="C238" s="554"/>
      <c r="D238" s="34">
        <v>0</v>
      </c>
      <c r="E238" s="449">
        <v>0</v>
      </c>
      <c r="F238" s="35">
        <f t="shared" si="12"/>
        <v>0</v>
      </c>
      <c r="H238" s="19"/>
    </row>
    <row r="239" spans="2:8" ht="12.75" customHeight="1">
      <c r="B239" s="555" t="s">
        <v>1009</v>
      </c>
      <c r="C239" s="555"/>
      <c r="D239" s="37">
        <v>0</v>
      </c>
      <c r="E239" s="435">
        <v>1</v>
      </c>
      <c r="F239" s="38">
        <f t="shared" si="12"/>
        <v>-1</v>
      </c>
      <c r="H239" s="19"/>
    </row>
    <row r="240" spans="2:8" ht="12.75" customHeight="1" thickBot="1">
      <c r="B240" s="556" t="s">
        <v>1010</v>
      </c>
      <c r="C240" s="556"/>
      <c r="D240" s="40">
        <v>1</v>
      </c>
      <c r="E240" s="520">
        <v>0</v>
      </c>
      <c r="F240" s="41">
        <f t="shared" si="12"/>
        <v>0</v>
      </c>
      <c r="H240" s="19"/>
    </row>
    <row r="241" spans="2:3" ht="12.75" customHeight="1" thickTop="1">
      <c r="B241" s="13"/>
      <c r="C241" s="13"/>
    </row>
    <row r="242" spans="2:3" ht="12.75" customHeight="1" thickBot="1">
      <c r="B242" s="13"/>
      <c r="C242" s="13"/>
    </row>
    <row r="243" spans="2:8" ht="12.75" customHeight="1" thickBot="1" thickTop="1">
      <c r="B243" s="544" t="s">
        <v>1011</v>
      </c>
      <c r="C243" s="544"/>
      <c r="D243" s="14">
        <f>ANYO_MEMORIA</f>
        <v>2015</v>
      </c>
      <c r="E243" s="14">
        <f>ANYO_MEMORIA-1</f>
        <v>2014</v>
      </c>
      <c r="F243" s="14" t="s">
        <v>835</v>
      </c>
      <c r="H243" s="15"/>
    </row>
    <row r="244" spans="2:8" ht="12.75" customHeight="1" thickBot="1" thickTop="1">
      <c r="B244" s="557" t="s">
        <v>1044</v>
      </c>
      <c r="C244" s="557"/>
      <c r="D244" s="73">
        <v>12</v>
      </c>
      <c r="E244" s="438">
        <v>3</v>
      </c>
      <c r="F244" s="74">
        <f aca="true" t="shared" si="13" ref="F244:F249">IF(IF(E244="S/D",0,E244)&lt;&gt;0,(D244-E244)/E244,0)</f>
        <v>3</v>
      </c>
      <c r="H244" s="19"/>
    </row>
    <row r="245" spans="2:8" ht="12.75" customHeight="1" thickTop="1">
      <c r="B245" s="584" t="s">
        <v>910</v>
      </c>
      <c r="C245" s="450" t="s">
        <v>1045</v>
      </c>
      <c r="D245" s="34">
        <v>13</v>
      </c>
      <c r="E245" s="449">
        <v>12</v>
      </c>
      <c r="F245" s="35">
        <f t="shared" si="13"/>
        <v>0.08333333333333333</v>
      </c>
      <c r="H245" s="414"/>
    </row>
    <row r="246" spans="2:8" ht="13.5" thickBot="1">
      <c r="B246" s="552"/>
      <c r="C246" s="451" t="s">
        <v>947</v>
      </c>
      <c r="D246" s="40">
        <v>3</v>
      </c>
      <c r="E246" s="520">
        <v>3</v>
      </c>
      <c r="F246" s="41">
        <f t="shared" si="13"/>
        <v>0</v>
      </c>
      <c r="H246" s="19"/>
    </row>
    <row r="247" spans="2:8" ht="13.5" thickTop="1">
      <c r="B247" s="551" t="s">
        <v>1046</v>
      </c>
      <c r="C247" s="551"/>
      <c r="D247" s="34">
        <v>90</v>
      </c>
      <c r="E247" s="449">
        <v>184</v>
      </c>
      <c r="F247" s="35">
        <f t="shared" si="13"/>
        <v>-0.5108695652173914</v>
      </c>
      <c r="H247" s="19"/>
    </row>
    <row r="248" spans="2:8" ht="12.75">
      <c r="B248" s="549" t="s">
        <v>1047</v>
      </c>
      <c r="C248" s="549"/>
      <c r="D248" s="37"/>
      <c r="E248" s="435"/>
      <c r="F248" s="58">
        <f t="shared" si="13"/>
        <v>0</v>
      </c>
      <c r="H248" s="414"/>
    </row>
    <row r="249" spans="2:6" ht="13.5" thickBot="1">
      <c r="B249" s="552" t="s">
        <v>1048</v>
      </c>
      <c r="C249" s="552"/>
      <c r="D249" s="40"/>
      <c r="E249" s="520"/>
      <c r="F249" s="41">
        <f t="shared" si="13"/>
        <v>0</v>
      </c>
    </row>
    <row r="250" spans="2:10" ht="13.5" thickTop="1">
      <c r="B250" s="13"/>
      <c r="C250" s="13"/>
      <c r="J250" s="11"/>
    </row>
    <row r="251" spans="2:10" ht="13.5" thickBot="1">
      <c r="B251" s="13"/>
      <c r="C251" s="13"/>
      <c r="J251" s="11"/>
    </row>
    <row r="252" spans="2:10" ht="14.25" thickBot="1" thickTop="1">
      <c r="B252" s="544" t="s">
        <v>1012</v>
      </c>
      <c r="C252" s="544"/>
      <c r="D252" s="14">
        <f>ANYO_MEMORIA</f>
        <v>2015</v>
      </c>
      <c r="E252" s="14">
        <f>ANYO_MEMORIA-1</f>
        <v>2014</v>
      </c>
      <c r="F252" s="14" t="s">
        <v>835</v>
      </c>
      <c r="H252" s="15"/>
      <c r="J252" s="101"/>
    </row>
    <row r="253" spans="2:8" ht="14.25" thickBot="1" thickTop="1">
      <c r="B253" s="550" t="s">
        <v>1013</v>
      </c>
      <c r="C253" s="102" t="s">
        <v>1014</v>
      </c>
      <c r="D253" s="34">
        <v>1</v>
      </c>
      <c r="E253" s="449"/>
      <c r="F253" s="35">
        <f>IF(IF(E253="S/D",0,E253)&lt;&gt;0,(D253-E253)/E253,0)</f>
        <v>0</v>
      </c>
      <c r="H253" s="19"/>
    </row>
    <row r="254" spans="2:8" ht="14.25" thickBot="1" thickTop="1">
      <c r="B254" s="550"/>
      <c r="C254" s="103" t="s">
        <v>1015</v>
      </c>
      <c r="D254" s="62">
        <v>104</v>
      </c>
      <c r="E254" s="436">
        <v>105</v>
      </c>
      <c r="F254" s="63">
        <f>IF(IF(E254="S/D",0,E254)&lt;&gt;0,(D254-E254)/E254,0)</f>
        <v>-0.009523809523809525</v>
      </c>
      <c r="H254" s="19"/>
    </row>
    <row r="255" spans="2:8" ht="14.25" thickBot="1" thickTop="1">
      <c r="B255" s="548" t="s">
        <v>1016</v>
      </c>
      <c r="C255" s="548"/>
      <c r="D255" s="73">
        <v>22</v>
      </c>
      <c r="E255" s="438">
        <v>28</v>
      </c>
      <c r="F255" s="74">
        <f>IF(IF(E255="S/D",0,E255)&lt;&gt;0,(D255-E255)/E255,0)</f>
        <v>-0.21428571428571427</v>
      </c>
      <c r="H255" s="19"/>
    </row>
    <row r="256" spans="2:8" ht="14.25" thickBot="1" thickTop="1">
      <c r="B256" s="548" t="s">
        <v>1017</v>
      </c>
      <c r="C256" s="548"/>
      <c r="D256" s="75">
        <v>0</v>
      </c>
      <c r="E256" s="525">
        <v>2</v>
      </c>
      <c r="F256" s="76">
        <f>IF(IF(E256="S/D",0,E256)&lt;&gt;0,(D256-E256)/E256,0)</f>
        <v>-1</v>
      </c>
      <c r="H256" s="19"/>
    </row>
    <row r="257" spans="2:3" ht="13.5" thickTop="1">
      <c r="B257" s="13"/>
      <c r="C257" s="13"/>
    </row>
    <row r="258" ht="13.5" thickBot="1"/>
    <row r="259" spans="2:8" ht="14.25" thickBot="1" thickTop="1">
      <c r="B259" s="544" t="s">
        <v>7</v>
      </c>
      <c r="C259" s="544"/>
      <c r="D259" s="14">
        <f>ANYO_MEMORIA</f>
        <v>2015</v>
      </c>
      <c r="E259" s="14">
        <f>ANYO_MEMORIA-1</f>
        <v>2014</v>
      </c>
      <c r="F259" s="14" t="s">
        <v>835</v>
      </c>
      <c r="H259" s="15"/>
    </row>
    <row r="260" spans="2:8" ht="13.5" thickTop="1">
      <c r="B260" s="545" t="s">
        <v>8</v>
      </c>
      <c r="C260" s="26" t="s">
        <v>1002</v>
      </c>
      <c r="D260" s="17">
        <v>13</v>
      </c>
      <c r="E260" s="515">
        <v>11</v>
      </c>
      <c r="F260" s="18">
        <f>IF(IF(E260="S/D",0,E260)&lt;&gt;0,(D260-E260)/E260,0)</f>
        <v>0.18181818181818182</v>
      </c>
      <c r="H260" s="19"/>
    </row>
    <row r="261" spans="2:8" ht="12.75">
      <c r="B261" s="546"/>
      <c r="C261" s="20" t="s">
        <v>9</v>
      </c>
      <c r="D261" s="37">
        <v>1</v>
      </c>
      <c r="E261" s="435"/>
      <c r="F261" s="38">
        <f>IF(IF(E261="S/D",0,E261)&lt;&gt;0,(D261-E261)/E261,0)</f>
        <v>0</v>
      </c>
      <c r="H261" s="19"/>
    </row>
    <row r="262" spans="2:8" ht="12.75">
      <c r="B262" s="546"/>
      <c r="C262" s="20" t="s">
        <v>10</v>
      </c>
      <c r="D262" s="37">
        <v>11</v>
      </c>
      <c r="E262" s="435"/>
      <c r="F262" s="38">
        <f>IF(IF(E262="S/D",0,E262)&lt;&gt;0,(D262-E262)/E262,0)</f>
        <v>0</v>
      </c>
      <c r="H262" s="414"/>
    </row>
    <row r="263" spans="2:8" ht="12.75">
      <c r="B263" s="546"/>
      <c r="C263" s="20" t="s">
        <v>11</v>
      </c>
      <c r="D263" s="37">
        <v>2</v>
      </c>
      <c r="E263" s="435"/>
      <c r="F263" s="38">
        <f aca="true" t="shared" si="14" ref="F263:F280">IF(IF(E263="S/D",0,E263)&lt;&gt;0,(D263-E263)/E263,0)</f>
        <v>0</v>
      </c>
      <c r="H263" s="19"/>
    </row>
    <row r="264" spans="2:8" ht="12.75">
      <c r="B264" s="546"/>
      <c r="C264" s="23" t="s">
        <v>12</v>
      </c>
      <c r="D264" s="37">
        <v>4</v>
      </c>
      <c r="E264" s="435"/>
      <c r="F264" s="38">
        <f t="shared" si="14"/>
        <v>0</v>
      </c>
      <c r="H264" s="19"/>
    </row>
    <row r="265" spans="2:8" ht="12.75">
      <c r="B265" s="546"/>
      <c r="C265" s="23" t="s">
        <v>13</v>
      </c>
      <c r="D265" s="37">
        <v>2</v>
      </c>
      <c r="E265" s="435">
        <v>2</v>
      </c>
      <c r="F265" s="38">
        <f t="shared" si="14"/>
        <v>0</v>
      </c>
      <c r="H265" s="19"/>
    </row>
    <row r="266" spans="2:8" ht="12.75">
      <c r="B266" s="546"/>
      <c r="C266" s="23" t="s">
        <v>14</v>
      </c>
      <c r="D266" s="56">
        <v>2</v>
      </c>
      <c r="E266" s="56">
        <v>2</v>
      </c>
      <c r="F266" s="38">
        <f t="shared" si="14"/>
        <v>0</v>
      </c>
      <c r="H266" s="19"/>
    </row>
    <row r="267" spans="2:8" ht="12.75">
      <c r="B267" s="546"/>
      <c r="C267" s="396" t="s">
        <v>15</v>
      </c>
      <c r="D267" s="56">
        <v>1</v>
      </c>
      <c r="E267" s="56">
        <v>2</v>
      </c>
      <c r="F267" s="38">
        <f t="shared" si="14"/>
        <v>-0.5</v>
      </c>
      <c r="H267" s="19"/>
    </row>
    <row r="268" spans="2:8" ht="12.75">
      <c r="B268" s="546"/>
      <c r="C268" s="396" t="s">
        <v>16</v>
      </c>
      <c r="D268" s="37"/>
      <c r="E268" s="435"/>
      <c r="F268" s="38">
        <f t="shared" si="14"/>
        <v>0</v>
      </c>
      <c r="H268" s="19"/>
    </row>
    <row r="269" spans="2:8" ht="12.75">
      <c r="B269" s="546"/>
      <c r="C269" s="396" t="s">
        <v>17</v>
      </c>
      <c r="D269" s="37">
        <v>1</v>
      </c>
      <c r="E269" s="435">
        <v>2</v>
      </c>
      <c r="F269" s="38">
        <f t="shared" si="14"/>
        <v>-0.5</v>
      </c>
      <c r="H269" s="19"/>
    </row>
    <row r="270" spans="2:8" ht="12.75">
      <c r="B270" s="546"/>
      <c r="C270" s="396" t="s">
        <v>18</v>
      </c>
      <c r="D270" s="56">
        <v>1</v>
      </c>
      <c r="E270" s="56">
        <v>0</v>
      </c>
      <c r="F270" s="38">
        <f t="shared" si="14"/>
        <v>0</v>
      </c>
      <c r="H270" s="19"/>
    </row>
    <row r="271" spans="2:8" ht="12.75">
      <c r="B271" s="546"/>
      <c r="C271" s="396" t="s">
        <v>16</v>
      </c>
      <c r="D271" s="37"/>
      <c r="E271" s="435"/>
      <c r="F271" s="38">
        <f t="shared" si="14"/>
        <v>0</v>
      </c>
      <c r="H271" s="19"/>
    </row>
    <row r="272" spans="2:8" ht="12.75">
      <c r="B272" s="546"/>
      <c r="C272" s="396" t="s">
        <v>17</v>
      </c>
      <c r="D272" s="37">
        <v>1</v>
      </c>
      <c r="E272" s="435"/>
      <c r="F272" s="38">
        <f t="shared" si="14"/>
        <v>0</v>
      </c>
      <c r="H272" s="19"/>
    </row>
    <row r="273" spans="2:8" ht="12.75">
      <c r="B273" s="546"/>
      <c r="C273" s="23" t="s">
        <v>19</v>
      </c>
      <c r="D273" s="37">
        <v>1</v>
      </c>
      <c r="E273" s="435"/>
      <c r="F273" s="38">
        <f t="shared" si="14"/>
        <v>0</v>
      </c>
      <c r="H273" s="19"/>
    </row>
    <row r="274" spans="2:8" ht="12.75">
      <c r="B274" s="546"/>
      <c r="C274" s="23" t="s">
        <v>20</v>
      </c>
      <c r="D274" s="37"/>
      <c r="E274" s="435"/>
      <c r="F274" s="38">
        <f t="shared" si="14"/>
        <v>0</v>
      </c>
      <c r="H274" s="19"/>
    </row>
    <row r="275" spans="2:8" ht="13.5" thickBot="1">
      <c r="B275" s="547"/>
      <c r="C275" s="27" t="s">
        <v>21</v>
      </c>
      <c r="D275" s="37"/>
      <c r="E275" s="435"/>
      <c r="F275" s="41">
        <f t="shared" si="14"/>
        <v>0</v>
      </c>
      <c r="H275" s="19"/>
    </row>
    <row r="276" spans="2:8" ht="14.25" thickBot="1" thickTop="1">
      <c r="B276" s="453" t="s">
        <v>22</v>
      </c>
      <c r="C276" s="27" t="s">
        <v>29</v>
      </c>
      <c r="D276" s="17"/>
      <c r="E276" s="515"/>
      <c r="F276" s="76">
        <f t="shared" si="14"/>
        <v>0</v>
      </c>
      <c r="H276" s="19"/>
    </row>
    <row r="277" spans="2:8" ht="14.25" thickBot="1" thickTop="1">
      <c r="B277" s="453" t="s">
        <v>23</v>
      </c>
      <c r="C277" s="27" t="s">
        <v>28</v>
      </c>
      <c r="D277" s="17"/>
      <c r="E277" s="515"/>
      <c r="F277" s="76">
        <f t="shared" si="14"/>
        <v>0</v>
      </c>
      <c r="H277" s="19"/>
    </row>
    <row r="278" spans="2:8" ht="13.5" thickTop="1">
      <c r="B278" s="545" t="s">
        <v>24</v>
      </c>
      <c r="C278" s="26" t="s">
        <v>25</v>
      </c>
      <c r="D278" s="17"/>
      <c r="E278" s="515"/>
      <c r="F278" s="35">
        <f t="shared" si="14"/>
        <v>0</v>
      </c>
      <c r="H278" s="19"/>
    </row>
    <row r="279" spans="2:8" ht="13.5" thickBot="1">
      <c r="B279" s="547"/>
      <c r="C279" s="27" t="s">
        <v>26</v>
      </c>
      <c r="D279" s="40"/>
      <c r="E279" s="520"/>
      <c r="F279" s="41">
        <f t="shared" si="14"/>
        <v>0</v>
      </c>
      <c r="H279" s="19"/>
    </row>
    <row r="280" spans="2:6" ht="14.25" thickBot="1" thickTop="1">
      <c r="B280" s="544" t="s">
        <v>27</v>
      </c>
      <c r="C280" s="544"/>
      <c r="D280" s="40"/>
      <c r="E280" s="520"/>
      <c r="F280" s="76">
        <f t="shared" si="14"/>
        <v>0</v>
      </c>
    </row>
    <row r="281" ht="13.5" thickTop="1"/>
    <row r="282" ht="13.5" thickBot="1"/>
    <row r="283" spans="2:10" ht="14.25" thickBot="1" thickTop="1">
      <c r="B283" s="544" t="s">
        <v>30</v>
      </c>
      <c r="C283" s="544"/>
      <c r="D283" s="14">
        <f>ANYO_MEMORIA</f>
        <v>2015</v>
      </c>
      <c r="E283" s="14">
        <f>ANYO_MEMORIA-1</f>
        <v>2014</v>
      </c>
      <c r="F283" s="14" t="s">
        <v>835</v>
      </c>
      <c r="H283" s="15"/>
      <c r="J283" s="101"/>
    </row>
    <row r="284" spans="2:8" ht="13.5" thickTop="1">
      <c r="B284" s="540" t="s">
        <v>31</v>
      </c>
      <c r="C284" s="541"/>
      <c r="D284" s="34">
        <v>7</v>
      </c>
      <c r="E284" s="449">
        <v>2</v>
      </c>
      <c r="F284" s="18">
        <f>IF(IF(E284="S/D",0,E284)&lt;&gt;0,(D284-E284)/E284,0)</f>
        <v>2.5</v>
      </c>
      <c r="H284" s="19"/>
    </row>
    <row r="285" spans="2:8" ht="13.5" thickBot="1">
      <c r="B285" s="542" t="s">
        <v>32</v>
      </c>
      <c r="C285" s="543"/>
      <c r="D285" s="40">
        <v>1</v>
      </c>
      <c r="E285" s="520">
        <v>2</v>
      </c>
      <c r="F285" s="41">
        <f>IF(IF(E285="S/D",0,E285)&lt;&gt;0,(D285-E285)/E285,0)</f>
        <v>-0.5</v>
      </c>
      <c r="H285" s="19"/>
    </row>
    <row r="286" ht="13.5" thickTop="1"/>
    <row r="287" ht="13.5" thickBot="1"/>
    <row r="288" spans="2:10" ht="14.25" thickBot="1" thickTop="1">
      <c r="B288" s="544" t="s">
        <v>33</v>
      </c>
      <c r="C288" s="544"/>
      <c r="D288" s="14">
        <f>ANYO_MEMORIA</f>
        <v>2015</v>
      </c>
      <c r="E288" s="14">
        <f>ANYO_MEMORIA-1</f>
        <v>2014</v>
      </c>
      <c r="F288" s="14" t="s">
        <v>835</v>
      </c>
      <c r="H288" s="15"/>
      <c r="J288" s="101"/>
    </row>
    <row r="289" spans="2:8" ht="13.5" thickTop="1">
      <c r="B289" s="399" t="s">
        <v>954</v>
      </c>
      <c r="C289" s="397"/>
      <c r="D289" s="34">
        <v>0</v>
      </c>
      <c r="E289" s="449">
        <v>0</v>
      </c>
      <c r="F289" s="18">
        <f>IF(IF(E289="S/D",0,E289)&lt;&gt;0,(D289-E289)/E289,0)</f>
        <v>0</v>
      </c>
      <c r="H289" s="19"/>
    </row>
    <row r="290" spans="2:8" ht="13.5" thickBot="1">
      <c r="B290" s="400" t="s">
        <v>947</v>
      </c>
      <c r="C290" s="398"/>
      <c r="D290" s="40">
        <v>0</v>
      </c>
      <c r="E290" s="520">
        <v>0</v>
      </c>
      <c r="F290" s="41">
        <f>IF(IF(E290="S/D",0,E290)&lt;&gt;0,(D290-E290)/E290,0)</f>
        <v>0</v>
      </c>
      <c r="H290" s="19"/>
    </row>
    <row r="291" ht="13.5" thickTop="1"/>
    <row r="292" ht="13.5" thickBot="1"/>
    <row r="293" spans="2:8" ht="14.25" thickBot="1" thickTop="1">
      <c r="B293" s="539" t="s">
        <v>961</v>
      </c>
      <c r="C293" s="539"/>
      <c r="D293" s="448" t="s">
        <v>141</v>
      </c>
      <c r="E293" s="452" t="s">
        <v>142</v>
      </c>
      <c r="F293" s="452" t="s">
        <v>143</v>
      </c>
      <c r="H293" s="15"/>
    </row>
    <row r="294" spans="2:8" ht="14.25" thickBot="1" thickTop="1">
      <c r="B294" s="535" t="s">
        <v>144</v>
      </c>
      <c r="C294" s="535"/>
      <c r="D294" s="535"/>
      <c r="E294" s="535"/>
      <c r="F294" s="535"/>
      <c r="H294" s="19"/>
    </row>
    <row r="295" spans="2:8" ht="13.5" thickTop="1">
      <c r="B295" s="536" t="s">
        <v>145</v>
      </c>
      <c r="C295" s="537"/>
      <c r="D295" s="73">
        <v>9</v>
      </c>
      <c r="E295" s="73">
        <v>6</v>
      </c>
      <c r="F295" s="73">
        <v>14</v>
      </c>
      <c r="H295" s="19"/>
    </row>
    <row r="296" spans="2:8" ht="12.75">
      <c r="B296" s="536" t="s">
        <v>146</v>
      </c>
      <c r="C296" s="537"/>
      <c r="D296" s="37">
        <v>40</v>
      </c>
      <c r="E296" s="37">
        <v>40</v>
      </c>
      <c r="F296" s="37">
        <v>0</v>
      </c>
      <c r="H296" s="19"/>
    </row>
    <row r="297" spans="2:8" ht="12.75">
      <c r="B297" s="536" t="s">
        <v>147</v>
      </c>
      <c r="C297" s="537"/>
      <c r="D297" s="37">
        <v>237</v>
      </c>
      <c r="E297" s="37">
        <v>297</v>
      </c>
      <c r="F297" s="37">
        <v>308</v>
      </c>
      <c r="H297" s="19"/>
    </row>
    <row r="298" spans="2:8" ht="12.75">
      <c r="B298" s="536" t="s">
        <v>148</v>
      </c>
      <c r="C298" s="537"/>
      <c r="D298" s="37">
        <v>460</v>
      </c>
      <c r="E298" s="37">
        <v>465</v>
      </c>
      <c r="F298" s="37">
        <v>0</v>
      </c>
      <c r="H298" s="19"/>
    </row>
    <row r="299" spans="2:8" ht="12.75">
      <c r="B299" s="536" t="s">
        <v>149</v>
      </c>
      <c r="C299" s="537"/>
      <c r="D299" s="37">
        <v>182</v>
      </c>
      <c r="E299" s="37">
        <v>211</v>
      </c>
      <c r="F299" s="37">
        <v>166</v>
      </c>
      <c r="H299" s="19"/>
    </row>
    <row r="300" spans="2:8" ht="12.75">
      <c r="B300" s="536" t="s">
        <v>150</v>
      </c>
      <c r="C300" s="537"/>
      <c r="D300" s="37">
        <v>52</v>
      </c>
      <c r="E300" s="37">
        <v>94</v>
      </c>
      <c r="F300" s="37">
        <v>0</v>
      </c>
      <c r="H300" s="19"/>
    </row>
    <row r="301" spans="2:8" ht="12.75">
      <c r="B301" s="536" t="s">
        <v>151</v>
      </c>
      <c r="C301" s="537"/>
      <c r="D301" s="37">
        <v>0</v>
      </c>
      <c r="E301" s="37">
        <v>0</v>
      </c>
      <c r="F301" s="37"/>
      <c r="H301" s="19"/>
    </row>
    <row r="302" spans="2:8" ht="12.75">
      <c r="B302" s="536" t="s">
        <v>152</v>
      </c>
      <c r="C302" s="537"/>
      <c r="D302" s="37">
        <v>256</v>
      </c>
      <c r="E302" s="37">
        <v>196</v>
      </c>
      <c r="F302" s="37">
        <v>81</v>
      </c>
      <c r="H302" s="19"/>
    </row>
    <row r="303" spans="2:8" ht="12.75">
      <c r="B303" s="536" t="s">
        <v>153</v>
      </c>
      <c r="C303" s="537"/>
      <c r="D303" s="37">
        <v>281</v>
      </c>
      <c r="E303" s="37">
        <v>294</v>
      </c>
      <c r="F303" s="37">
        <v>243</v>
      </c>
      <c r="H303" s="19"/>
    </row>
    <row r="304" spans="2:8" ht="12.75">
      <c r="B304" s="536" t="s">
        <v>154</v>
      </c>
      <c r="C304" s="537"/>
      <c r="D304" s="37">
        <v>58</v>
      </c>
      <c r="E304" s="37">
        <v>130</v>
      </c>
      <c r="F304" s="37">
        <v>16</v>
      </c>
      <c r="H304" s="19"/>
    </row>
    <row r="305" spans="2:8" ht="12.75">
      <c r="B305" s="536" t="s">
        <v>155</v>
      </c>
      <c r="C305" s="537"/>
      <c r="D305" s="37">
        <v>2</v>
      </c>
      <c r="E305" s="37">
        <v>4</v>
      </c>
      <c r="F305" s="37">
        <v>0</v>
      </c>
      <c r="H305" s="19"/>
    </row>
    <row r="306" spans="2:8" ht="12.75">
      <c r="B306" s="536" t="s">
        <v>156</v>
      </c>
      <c r="C306" s="537"/>
      <c r="D306" s="37">
        <v>141</v>
      </c>
      <c r="E306" s="37">
        <v>127</v>
      </c>
      <c r="F306" s="37">
        <v>24</v>
      </c>
      <c r="H306" s="19"/>
    </row>
    <row r="307" spans="2:8" ht="12.75">
      <c r="B307" s="536" t="s">
        <v>157</v>
      </c>
      <c r="C307" s="537"/>
      <c r="D307" s="37">
        <v>10</v>
      </c>
      <c r="E307" s="37">
        <v>7</v>
      </c>
      <c r="F307" s="37">
        <v>0</v>
      </c>
      <c r="H307" s="19"/>
    </row>
    <row r="308" spans="2:8" ht="13.5" thickBot="1">
      <c r="B308" s="534" t="s">
        <v>870</v>
      </c>
      <c r="C308" s="534"/>
      <c r="D308" s="54">
        <f>SUM(D295:D307)</f>
        <v>1728</v>
      </c>
      <c r="E308" s="54">
        <f>SUM(E295:E307)</f>
        <v>1871</v>
      </c>
      <c r="F308" s="54">
        <f>SUM(F295:F307)</f>
        <v>852</v>
      </c>
      <c r="H308" s="19"/>
    </row>
    <row r="309" spans="2:6" ht="14.25" thickBot="1" thickTop="1">
      <c r="B309" s="535" t="s">
        <v>158</v>
      </c>
      <c r="C309" s="535"/>
      <c r="D309" s="535"/>
      <c r="E309" s="535"/>
      <c r="F309" s="535"/>
    </row>
    <row r="310" spans="2:6" ht="13.5" thickTop="1">
      <c r="B310" s="536" t="s">
        <v>159</v>
      </c>
      <c r="C310" s="537"/>
      <c r="D310" s="73">
        <v>2</v>
      </c>
      <c r="E310" s="73">
        <v>2</v>
      </c>
      <c r="F310" s="73"/>
    </row>
    <row r="311" spans="2:6" ht="12.75">
      <c r="B311" s="536" t="s">
        <v>160</v>
      </c>
      <c r="C311" s="537"/>
      <c r="D311" s="37">
        <v>14</v>
      </c>
      <c r="E311" s="37">
        <v>10</v>
      </c>
      <c r="F311" s="37">
        <v>10</v>
      </c>
    </row>
    <row r="312" spans="2:6" ht="13.5" thickBot="1">
      <c r="B312" s="534" t="s">
        <v>870</v>
      </c>
      <c r="C312" s="534"/>
      <c r="D312" s="54">
        <f>SUM(D310:D311)</f>
        <v>16</v>
      </c>
      <c r="E312" s="54">
        <f>SUM(E310:E311)</f>
        <v>12</v>
      </c>
      <c r="F312" s="54">
        <f>SUM(F310:F311)</f>
        <v>10</v>
      </c>
    </row>
    <row r="313" spans="2:6" ht="14.25" thickBot="1" thickTop="1">
      <c r="B313" s="535" t="s">
        <v>161</v>
      </c>
      <c r="C313" s="535"/>
      <c r="D313" s="535"/>
      <c r="E313" s="535"/>
      <c r="F313" s="535"/>
    </row>
    <row r="314" spans="2:6" ht="13.5" thickTop="1">
      <c r="B314" s="536" t="s">
        <v>162</v>
      </c>
      <c r="C314" s="537"/>
      <c r="D314" s="73">
        <v>51</v>
      </c>
      <c r="E314" s="73">
        <v>51</v>
      </c>
      <c r="F314" s="73"/>
    </row>
    <row r="315" spans="2:6" ht="12.75">
      <c r="B315" s="536" t="s">
        <v>163</v>
      </c>
      <c r="C315" s="537"/>
      <c r="D315" s="37">
        <v>48</v>
      </c>
      <c r="E315" s="37">
        <v>48</v>
      </c>
      <c r="F315" s="37">
        <v>16</v>
      </c>
    </row>
    <row r="316" spans="2:6" ht="12.75">
      <c r="B316" s="536" t="s">
        <v>164</v>
      </c>
      <c r="C316" s="537"/>
      <c r="D316" s="37">
        <v>12</v>
      </c>
      <c r="E316" s="37">
        <v>12</v>
      </c>
      <c r="F316" s="37">
        <v>0</v>
      </c>
    </row>
    <row r="317" spans="2:6" ht="12.75">
      <c r="B317" s="536" t="s">
        <v>165</v>
      </c>
      <c r="C317" s="537"/>
      <c r="D317" s="37">
        <v>61</v>
      </c>
      <c r="E317" s="37">
        <v>61</v>
      </c>
      <c r="F317" s="37">
        <v>13</v>
      </c>
    </row>
    <row r="318" spans="2:6" ht="12.75">
      <c r="B318" s="536" t="s">
        <v>166</v>
      </c>
      <c r="C318" s="537"/>
      <c r="D318" s="37">
        <v>17</v>
      </c>
      <c r="E318" s="37">
        <v>27</v>
      </c>
      <c r="F318" s="37">
        <v>31</v>
      </c>
    </row>
    <row r="319" spans="2:6" ht="12.75">
      <c r="B319" s="536" t="s">
        <v>750</v>
      </c>
      <c r="C319" s="537"/>
      <c r="D319" s="37">
        <v>4</v>
      </c>
      <c r="E319" s="37">
        <v>4</v>
      </c>
      <c r="F319" s="37"/>
    </row>
    <row r="320" spans="2:6" ht="12.75">
      <c r="B320" s="536" t="s">
        <v>167</v>
      </c>
      <c r="C320" s="537"/>
      <c r="D320" s="37">
        <v>0</v>
      </c>
      <c r="E320" s="37">
        <v>6</v>
      </c>
      <c r="F320" s="37"/>
    </row>
    <row r="321" spans="2:6" ht="12.75">
      <c r="B321" s="536" t="s">
        <v>168</v>
      </c>
      <c r="C321" s="537"/>
      <c r="D321" s="37">
        <v>0</v>
      </c>
      <c r="E321" s="37">
        <v>2</v>
      </c>
      <c r="F321" s="37"/>
    </row>
    <row r="322" spans="2:6" ht="12.75">
      <c r="B322" s="536" t="s">
        <v>169</v>
      </c>
      <c r="C322" s="537"/>
      <c r="D322" s="37">
        <v>43</v>
      </c>
      <c r="E322" s="37">
        <v>43</v>
      </c>
      <c r="F322" s="37"/>
    </row>
    <row r="323" spans="2:6" ht="12.75">
      <c r="B323" s="536" t="s">
        <v>170</v>
      </c>
      <c r="C323" s="537"/>
      <c r="D323" s="37">
        <v>39</v>
      </c>
      <c r="E323" s="37">
        <v>39</v>
      </c>
      <c r="F323" s="37"/>
    </row>
    <row r="324" spans="2:6" ht="12.75">
      <c r="B324" s="536" t="s">
        <v>171</v>
      </c>
      <c r="C324" s="537"/>
      <c r="D324" s="37">
        <v>0</v>
      </c>
      <c r="E324" s="37">
        <v>0</v>
      </c>
      <c r="F324" s="37"/>
    </row>
    <row r="325" spans="2:6" ht="12.75">
      <c r="B325" s="536" t="s">
        <v>172</v>
      </c>
      <c r="C325" s="537"/>
      <c r="D325" s="37">
        <v>6</v>
      </c>
      <c r="E325" s="37">
        <v>12</v>
      </c>
      <c r="F325" s="37"/>
    </row>
    <row r="326" spans="2:6" ht="12.75">
      <c r="B326" s="536" t="s">
        <v>173</v>
      </c>
      <c r="C326" s="537"/>
      <c r="D326" s="37">
        <v>86</v>
      </c>
      <c r="E326" s="37">
        <v>86</v>
      </c>
      <c r="F326" s="37">
        <v>56</v>
      </c>
    </row>
    <row r="327" spans="2:6" ht="12.75">
      <c r="B327" s="536" t="s">
        <v>174</v>
      </c>
      <c r="C327" s="537"/>
      <c r="D327" s="37">
        <v>0</v>
      </c>
      <c r="E327" s="37">
        <v>0</v>
      </c>
      <c r="F327" s="37"/>
    </row>
    <row r="328" spans="2:6" ht="12.75">
      <c r="B328" s="536" t="s">
        <v>740</v>
      </c>
      <c r="C328" s="537"/>
      <c r="D328" s="37">
        <v>0</v>
      </c>
      <c r="E328" s="37">
        <v>0</v>
      </c>
      <c r="F328" s="37"/>
    </row>
    <row r="329" spans="2:6" ht="13.5" thickBot="1">
      <c r="B329" s="534" t="s">
        <v>870</v>
      </c>
      <c r="C329" s="534"/>
      <c r="D329" s="54">
        <f>SUM(D314:D328)</f>
        <v>367</v>
      </c>
      <c r="E329" s="54">
        <f>SUM(E314:E328)</f>
        <v>391</v>
      </c>
      <c r="F329" s="54">
        <f>SUM(F314:F328)</f>
        <v>116</v>
      </c>
    </row>
    <row r="330" spans="2:6" ht="14.25" thickBot="1" thickTop="1">
      <c r="B330" s="535" t="s">
        <v>982</v>
      </c>
      <c r="C330" s="535"/>
      <c r="D330" s="535"/>
      <c r="E330" s="535"/>
      <c r="F330" s="535"/>
    </row>
    <row r="331" spans="2:6" ht="13.5" thickTop="1">
      <c r="B331" s="536" t="s">
        <v>175</v>
      </c>
      <c r="C331" s="537"/>
      <c r="D331" s="73">
        <v>8</v>
      </c>
      <c r="E331" s="73">
        <v>8</v>
      </c>
      <c r="F331" s="73">
        <v>9</v>
      </c>
    </row>
    <row r="332" spans="2:6" ht="13.5" thickBot="1">
      <c r="B332" s="534" t="s">
        <v>870</v>
      </c>
      <c r="C332" s="534"/>
      <c r="D332" s="54">
        <f>SUM(D331)</f>
        <v>8</v>
      </c>
      <c r="E332" s="54">
        <f>SUM(E331)</f>
        <v>8</v>
      </c>
      <c r="F332" s="54">
        <f>SUM(F331)</f>
        <v>9</v>
      </c>
    </row>
    <row r="333" spans="2:6" ht="14.25" thickBot="1" thickTop="1">
      <c r="B333" s="535" t="s">
        <v>176</v>
      </c>
      <c r="C333" s="535"/>
      <c r="D333" s="535"/>
      <c r="E333" s="535"/>
      <c r="F333" s="535"/>
    </row>
    <row r="334" spans="2:6" ht="13.5" thickTop="1">
      <c r="B334" s="536" t="s">
        <v>177</v>
      </c>
      <c r="C334" s="537"/>
      <c r="D334" s="73">
        <v>155</v>
      </c>
      <c r="E334" s="73">
        <v>156</v>
      </c>
      <c r="F334" s="73"/>
    </row>
    <row r="335" spans="2:6" ht="12.75">
      <c r="B335" s="536" t="s">
        <v>1049</v>
      </c>
      <c r="C335" s="538"/>
      <c r="D335" s="37">
        <v>16</v>
      </c>
      <c r="E335" s="37">
        <v>6</v>
      </c>
      <c r="F335" s="37"/>
    </row>
    <row r="336" spans="2:6" ht="12.75">
      <c r="B336" s="536" t="s">
        <v>178</v>
      </c>
      <c r="C336" s="538"/>
      <c r="D336" s="37">
        <v>26</v>
      </c>
      <c r="E336" s="37">
        <v>26</v>
      </c>
      <c r="F336" s="37"/>
    </row>
    <row r="337" spans="2:6" ht="12.75">
      <c r="B337" s="536" t="s">
        <v>179</v>
      </c>
      <c r="C337" s="537"/>
      <c r="D337" s="37"/>
      <c r="E337" s="37"/>
      <c r="F337" s="37"/>
    </row>
    <row r="338" spans="2:6" ht="12.75">
      <c r="B338" s="536" t="s">
        <v>180</v>
      </c>
      <c r="C338" s="537"/>
      <c r="D338" s="37"/>
      <c r="E338" s="37"/>
      <c r="F338" s="37"/>
    </row>
    <row r="339" spans="2:6" ht="12.75">
      <c r="B339" s="536" t="s">
        <v>1050</v>
      </c>
      <c r="C339" s="537"/>
      <c r="D339" s="37"/>
      <c r="E339" s="37"/>
      <c r="F339" s="37"/>
    </row>
    <row r="340" spans="2:6" ht="12.75">
      <c r="B340" s="536" t="s">
        <v>181</v>
      </c>
      <c r="C340" s="537"/>
      <c r="D340" s="37"/>
      <c r="E340" s="37"/>
      <c r="F340" s="37"/>
    </row>
    <row r="341" spans="2:6" ht="12.75">
      <c r="B341" s="536" t="s">
        <v>182</v>
      </c>
      <c r="C341" s="537"/>
      <c r="D341" s="37"/>
      <c r="E341" s="37"/>
      <c r="F341" s="37"/>
    </row>
    <row r="342" spans="2:6" ht="13.5" thickBot="1">
      <c r="B342" s="534" t="s">
        <v>870</v>
      </c>
      <c r="C342" s="534"/>
      <c r="D342" s="54">
        <f>SUM(D334:D341)</f>
        <v>197</v>
      </c>
      <c r="E342" s="54">
        <f>SUM(E334:E341)</f>
        <v>188</v>
      </c>
      <c r="F342" s="54">
        <f>SUM(F334:F341)</f>
        <v>0</v>
      </c>
    </row>
    <row r="343" spans="2:6" ht="14.25" thickBot="1" thickTop="1">
      <c r="B343" s="535" t="s">
        <v>183</v>
      </c>
      <c r="C343" s="535"/>
      <c r="D343" s="535"/>
      <c r="E343" s="535"/>
      <c r="F343" s="535"/>
    </row>
    <row r="344" spans="2:6" ht="13.5" thickTop="1">
      <c r="B344" s="536" t="s">
        <v>184</v>
      </c>
      <c r="C344" s="537"/>
      <c r="D344" s="73"/>
      <c r="E344" s="73"/>
      <c r="F344" s="73"/>
    </row>
    <row r="345" spans="2:6" ht="12.75">
      <c r="B345" s="536" t="s">
        <v>185</v>
      </c>
      <c r="C345" s="537"/>
      <c r="D345" s="37"/>
      <c r="E345" s="37"/>
      <c r="F345" s="37"/>
    </row>
    <row r="346" spans="2:6" ht="12.75">
      <c r="B346" s="536" t="s">
        <v>829</v>
      </c>
      <c r="C346" s="537"/>
      <c r="D346" s="37"/>
      <c r="E346" s="37"/>
      <c r="F346" s="37"/>
    </row>
    <row r="347" spans="2:6" ht="13.5" thickBot="1">
      <c r="B347" s="534" t="s">
        <v>870</v>
      </c>
      <c r="C347" s="534"/>
      <c r="D347" s="54">
        <f>SUM(D344:D346)</f>
        <v>0</v>
      </c>
      <c r="E347" s="54">
        <f>SUM(E344:E346)</f>
        <v>0</v>
      </c>
      <c r="F347" s="54">
        <f>SUM(F344:F346)</f>
        <v>0</v>
      </c>
    </row>
    <row r="348" spans="2:6" ht="14.25" thickBot="1" thickTop="1">
      <c r="B348" s="535" t="s">
        <v>186</v>
      </c>
      <c r="C348" s="535"/>
      <c r="D348" s="535"/>
      <c r="E348" s="535"/>
      <c r="F348" s="535"/>
    </row>
    <row r="349" spans="2:6" ht="13.5" thickTop="1">
      <c r="B349" s="536" t="s">
        <v>1051</v>
      </c>
      <c r="C349" s="537"/>
      <c r="D349" s="73"/>
      <c r="E349" s="73"/>
      <c r="F349" s="73"/>
    </row>
    <row r="350" spans="2:6" ht="12.75">
      <c r="B350" s="536" t="s">
        <v>187</v>
      </c>
      <c r="C350" s="537"/>
      <c r="D350" s="37">
        <v>4</v>
      </c>
      <c r="E350" s="37">
        <v>4</v>
      </c>
      <c r="F350" s="37"/>
    </row>
    <row r="351" spans="2:6" ht="12.75">
      <c r="B351" s="536" t="s">
        <v>188</v>
      </c>
      <c r="C351" s="537"/>
      <c r="D351" s="37"/>
      <c r="E351" s="37"/>
      <c r="F351" s="37"/>
    </row>
    <row r="352" spans="2:6" ht="12.75">
      <c r="B352" s="536" t="s">
        <v>189</v>
      </c>
      <c r="C352" s="537"/>
      <c r="D352" s="37"/>
      <c r="E352" s="37"/>
      <c r="F352" s="37"/>
    </row>
    <row r="353" spans="2:6" ht="12.75">
      <c r="B353" s="536" t="s">
        <v>190</v>
      </c>
      <c r="C353" s="537"/>
      <c r="D353" s="37"/>
      <c r="E353" s="37"/>
      <c r="F353" s="37"/>
    </row>
    <row r="354" spans="2:6" ht="12.75">
      <c r="B354" s="536" t="s">
        <v>1052</v>
      </c>
      <c r="C354" s="537"/>
      <c r="D354" s="37"/>
      <c r="E354" s="37"/>
      <c r="F354" s="37"/>
    </row>
    <row r="355" spans="2:6" ht="12.75">
      <c r="B355" s="536" t="s">
        <v>191</v>
      </c>
      <c r="C355" s="537"/>
      <c r="D355" s="37">
        <v>52</v>
      </c>
      <c r="E355" s="37">
        <v>52</v>
      </c>
      <c r="F355" s="37"/>
    </row>
    <row r="356" spans="2:6" ht="12.75">
      <c r="B356" s="536" t="s">
        <v>192</v>
      </c>
      <c r="C356" s="537"/>
      <c r="D356" s="37"/>
      <c r="E356" s="37"/>
      <c r="F356" s="37"/>
    </row>
    <row r="357" spans="2:6" ht="12.75">
      <c r="B357" s="536" t="s">
        <v>193</v>
      </c>
      <c r="C357" s="537"/>
      <c r="D357" s="37"/>
      <c r="E357" s="37"/>
      <c r="F357" s="37"/>
    </row>
    <row r="358" spans="2:6" ht="13.5" thickBot="1">
      <c r="B358" s="534" t="s">
        <v>870</v>
      </c>
      <c r="C358" s="534"/>
      <c r="D358" s="54">
        <f>SUM(D349:D357)</f>
        <v>56</v>
      </c>
      <c r="E358" s="54">
        <f>SUM(E349:E357)</f>
        <v>56</v>
      </c>
      <c r="F358" s="54">
        <f>SUM(F349:F357)</f>
        <v>0</v>
      </c>
    </row>
    <row r="359" spans="2:6" ht="14.25" thickBot="1" thickTop="1">
      <c r="B359" s="535" t="s">
        <v>194</v>
      </c>
      <c r="C359" s="535"/>
      <c r="D359" s="535"/>
      <c r="E359" s="535"/>
      <c r="F359" s="535"/>
    </row>
    <row r="360" spans="2:6" ht="13.5" thickTop="1">
      <c r="B360" s="536" t="s">
        <v>195</v>
      </c>
      <c r="C360" s="537"/>
      <c r="D360" s="73">
        <v>10</v>
      </c>
      <c r="E360" s="73">
        <v>1</v>
      </c>
      <c r="F360" s="73"/>
    </row>
    <row r="361" spans="2:6" ht="12.75">
      <c r="B361" s="536" t="s">
        <v>196</v>
      </c>
      <c r="C361" s="537"/>
      <c r="D361" s="37"/>
      <c r="E361" s="37"/>
      <c r="F361" s="37"/>
    </row>
    <row r="362" spans="2:6" ht="12.75">
      <c r="B362" s="536" t="s">
        <v>1053</v>
      </c>
      <c r="C362" s="537"/>
      <c r="D362" s="62">
        <v>7</v>
      </c>
      <c r="E362" s="62"/>
      <c r="F362" s="62"/>
    </row>
    <row r="363" spans="2:6" ht="13.5" thickBot="1">
      <c r="B363" s="534" t="s">
        <v>870</v>
      </c>
      <c r="C363" s="534"/>
      <c r="D363" s="54">
        <f>SUM(D360:D362)</f>
        <v>17</v>
      </c>
      <c r="E363" s="54">
        <f>SUM(E360:E362)</f>
        <v>1</v>
      </c>
      <c r="F363" s="54">
        <f>SUM(F360:F362)</f>
        <v>0</v>
      </c>
    </row>
    <row r="364" spans="2:6" ht="14.25" thickBot="1" thickTop="1">
      <c r="B364" s="535" t="s">
        <v>197</v>
      </c>
      <c r="C364" s="535"/>
      <c r="D364" s="535"/>
      <c r="E364" s="535"/>
      <c r="F364" s="535"/>
    </row>
    <row r="365" spans="2:6" ht="13.5" thickTop="1">
      <c r="B365" s="536" t="s">
        <v>198</v>
      </c>
      <c r="C365" s="537"/>
      <c r="D365" s="73">
        <v>1</v>
      </c>
      <c r="E365" s="73">
        <v>1</v>
      </c>
      <c r="F365" s="73"/>
    </row>
    <row r="366" spans="2:6" ht="12.75">
      <c r="B366" s="536" t="s">
        <v>199</v>
      </c>
      <c r="C366" s="537"/>
      <c r="D366" s="37">
        <v>383</v>
      </c>
      <c r="E366" s="37">
        <v>383</v>
      </c>
      <c r="F366" s="37"/>
    </row>
    <row r="367" spans="2:6" ht="12.75">
      <c r="B367" s="536" t="s">
        <v>200</v>
      </c>
      <c r="C367" s="537"/>
      <c r="D367" s="37"/>
      <c r="E367" s="37"/>
      <c r="F367" s="37"/>
    </row>
    <row r="368" spans="2:6" ht="13.5" thickBot="1">
      <c r="B368" s="534" t="s">
        <v>870</v>
      </c>
      <c r="C368" s="534"/>
      <c r="D368" s="54">
        <f>SUM(D365:D367)</f>
        <v>384</v>
      </c>
      <c r="E368" s="54">
        <f>SUM(E365:E367)</f>
        <v>384</v>
      </c>
      <c r="F368" s="54">
        <f>SUM(F365:F367)</f>
        <v>0</v>
      </c>
    </row>
    <row r="369" spans="2:6" ht="14.25" thickBot="1" thickTop="1">
      <c r="B369" s="535" t="s">
        <v>201</v>
      </c>
      <c r="C369" s="535"/>
      <c r="D369" s="535"/>
      <c r="E369" s="535"/>
      <c r="F369" s="535"/>
    </row>
    <row r="370" spans="2:6" ht="13.5" thickTop="1">
      <c r="B370" s="536" t="s">
        <v>1054</v>
      </c>
      <c r="C370" s="537"/>
      <c r="D370" s="73">
        <v>13</v>
      </c>
      <c r="E370" s="73">
        <v>13</v>
      </c>
      <c r="F370" s="73"/>
    </row>
    <row r="371" spans="2:6" ht="12.75">
      <c r="B371" s="536" t="s">
        <v>1055</v>
      </c>
      <c r="C371" s="537"/>
      <c r="D371" s="37">
        <v>80</v>
      </c>
      <c r="E371" s="37">
        <v>80</v>
      </c>
      <c r="F371" s="37">
        <v>5</v>
      </c>
    </row>
    <row r="372" spans="2:6" ht="12.75">
      <c r="B372" s="536" t="s">
        <v>1056</v>
      </c>
      <c r="C372" s="537"/>
      <c r="D372" s="37"/>
      <c r="E372" s="37"/>
      <c r="F372" s="37"/>
    </row>
    <row r="373" spans="2:6" ht="12.75">
      <c r="B373" s="536" t="s">
        <v>1057</v>
      </c>
      <c r="C373" s="537"/>
      <c r="D373" s="37"/>
      <c r="E373" s="37"/>
      <c r="F373" s="37"/>
    </row>
    <row r="374" spans="2:6" ht="12.75">
      <c r="B374" s="536" t="s">
        <v>1058</v>
      </c>
      <c r="C374" s="537"/>
      <c r="D374" s="37"/>
      <c r="E374" s="37"/>
      <c r="F374" s="37">
        <v>4</v>
      </c>
    </row>
    <row r="375" spans="2:6" ht="12.75">
      <c r="B375" s="536" t="s">
        <v>195</v>
      </c>
      <c r="C375" s="537"/>
      <c r="D375" s="37"/>
      <c r="E375" s="37"/>
      <c r="F375" s="37"/>
    </row>
    <row r="376" spans="2:6" ht="12.75">
      <c r="B376" s="536" t="s">
        <v>1059</v>
      </c>
      <c r="C376" s="537"/>
      <c r="D376" s="37"/>
      <c r="E376" s="37"/>
      <c r="F376" s="37"/>
    </row>
    <row r="377" spans="2:6" ht="13.5" thickBot="1">
      <c r="B377" s="534" t="s">
        <v>870</v>
      </c>
      <c r="C377" s="534"/>
      <c r="D377" s="54">
        <f>SUM(D370:D376)</f>
        <v>93</v>
      </c>
      <c r="E377" s="54">
        <f>SUM(E370:E376)</f>
        <v>93</v>
      </c>
      <c r="F377" s="54">
        <f>SUM(F372:F376)</f>
        <v>4</v>
      </c>
    </row>
    <row r="378" spans="2:6" ht="13.5" thickTop="1">
      <c r="B378" s="535" t="s">
        <v>315</v>
      </c>
      <c r="C378" s="535"/>
      <c r="D378" s="535"/>
      <c r="E378" s="535"/>
      <c r="F378" s="535"/>
    </row>
    <row r="379" spans="2:6" ht="12.75">
      <c r="B379" s="536" t="s">
        <v>1060</v>
      </c>
      <c r="C379" s="537"/>
      <c r="D379" s="37">
        <v>5</v>
      </c>
      <c r="E379" s="37">
        <v>5</v>
      </c>
      <c r="F379" s="37"/>
    </row>
    <row r="380" spans="2:6" ht="12.75">
      <c r="B380" s="536" t="s">
        <v>165</v>
      </c>
      <c r="C380" s="537"/>
      <c r="D380" s="62">
        <v>186</v>
      </c>
      <c r="E380" s="62">
        <v>172</v>
      </c>
      <c r="F380" s="62"/>
    </row>
    <row r="381" spans="2:6" ht="12.75">
      <c r="B381" s="536" t="s">
        <v>1061</v>
      </c>
      <c r="C381" s="537"/>
      <c r="D381" s="62">
        <v>13</v>
      </c>
      <c r="E381" s="62">
        <v>9</v>
      </c>
      <c r="F381" s="62"/>
    </row>
    <row r="382" spans="2:6" ht="12.75">
      <c r="B382" s="536" t="s">
        <v>1062</v>
      </c>
      <c r="C382" s="537"/>
      <c r="D382" s="62">
        <v>1</v>
      </c>
      <c r="E382" s="62">
        <v>0</v>
      </c>
      <c r="F382" s="62"/>
    </row>
    <row r="383" spans="2:6" ht="12.75">
      <c r="B383" s="536" t="s">
        <v>1063</v>
      </c>
      <c r="C383" s="537"/>
      <c r="D383" s="62">
        <v>421</v>
      </c>
      <c r="E383" s="62">
        <v>686</v>
      </c>
      <c r="F383" s="62">
        <v>310</v>
      </c>
    </row>
    <row r="384" spans="2:6" ht="12.75">
      <c r="B384" s="536" t="s">
        <v>753</v>
      </c>
      <c r="C384" s="537"/>
      <c r="D384" s="62">
        <v>412</v>
      </c>
      <c r="E384" s="62">
        <v>412</v>
      </c>
      <c r="F384" s="62"/>
    </row>
    <row r="385" spans="2:6" ht="12.75">
      <c r="B385" s="536" t="s">
        <v>1064</v>
      </c>
      <c r="C385" s="537"/>
      <c r="D385" s="62">
        <v>1</v>
      </c>
      <c r="E385" s="62"/>
      <c r="F385" s="62"/>
    </row>
    <row r="386" spans="2:6" ht="12.75">
      <c r="B386" s="536" t="s">
        <v>1065</v>
      </c>
      <c r="C386" s="537"/>
      <c r="D386" s="62">
        <v>11</v>
      </c>
      <c r="E386" s="62">
        <v>14</v>
      </c>
      <c r="F386" s="62"/>
    </row>
    <row r="387" spans="2:6" ht="12.75">
      <c r="B387" s="536" t="s">
        <v>1066</v>
      </c>
      <c r="C387" s="537"/>
      <c r="D387" s="62">
        <v>6</v>
      </c>
      <c r="E387" s="62">
        <v>5</v>
      </c>
      <c r="F387" s="62">
        <v>1</v>
      </c>
    </row>
    <row r="388" spans="2:6" ht="12.75">
      <c r="B388" s="536" t="s">
        <v>1067</v>
      </c>
      <c r="C388" s="537"/>
      <c r="D388" s="62">
        <v>542</v>
      </c>
      <c r="E388" s="62">
        <v>542</v>
      </c>
      <c r="F388" s="62">
        <v>13</v>
      </c>
    </row>
    <row r="389" spans="2:6" ht="13.5" thickBot="1">
      <c r="B389" s="534" t="s">
        <v>870</v>
      </c>
      <c r="C389" s="534"/>
      <c r="D389" s="54">
        <f>SUM(D379:D388)</f>
        <v>1598</v>
      </c>
      <c r="E389" s="54">
        <f>SUM(E379:E388)</f>
        <v>1845</v>
      </c>
      <c r="F389" s="54">
        <f>SUM(F379:F388)</f>
        <v>324</v>
      </c>
    </row>
    <row r="390" ht="13.5" thickTop="1"/>
    <row r="391" ht="13.5" thickBot="1"/>
    <row r="392" spans="2:8" ht="14.25" thickBot="1" thickTop="1">
      <c r="B392" s="539" t="s">
        <v>1068</v>
      </c>
      <c r="C392" s="539"/>
      <c r="D392" s="14">
        <f>ANYO_MEMORIA</f>
        <v>2015</v>
      </c>
      <c r="E392" s="14">
        <f>ANYO_MEMORIA-1</f>
        <v>2014</v>
      </c>
      <c r="F392" s="14" t="s">
        <v>835</v>
      </c>
      <c r="H392" s="15"/>
    </row>
    <row r="393" spans="2:6" ht="13.5" thickTop="1">
      <c r="B393" s="554" t="s">
        <v>1069</v>
      </c>
      <c r="C393" s="554"/>
      <c r="D393" s="34"/>
      <c r="E393" s="449">
        <v>0</v>
      </c>
      <c r="F393" s="35">
        <f>IF(IF(E393="S/D",0,E393)&lt;&gt;0,(D393-E393)/E393,0)</f>
        <v>0</v>
      </c>
    </row>
    <row r="394" spans="2:6" ht="12.75">
      <c r="B394" s="555" t="s">
        <v>1070</v>
      </c>
      <c r="C394" s="555"/>
      <c r="D394" s="37"/>
      <c r="E394" s="435">
        <v>0</v>
      </c>
      <c r="F394" s="38">
        <f>IF(IF(E394="S/D",0,E394)&lt;&gt;0,(D394-E394)/E394,0)</f>
        <v>0</v>
      </c>
    </row>
    <row r="395" spans="2:6" ht="13.5" thickBot="1">
      <c r="B395" s="556" t="s">
        <v>1071</v>
      </c>
      <c r="C395" s="556"/>
      <c r="D395" s="40"/>
      <c r="E395" s="520">
        <v>0</v>
      </c>
      <c r="F395" s="41">
        <f>IF(IF(E395="S/D",0,E395)&lt;&gt;0,(D395-E395)/E395,0)</f>
        <v>0</v>
      </c>
    </row>
    <row r="396" ht="13.5" thickTop="1"/>
  </sheetData>
  <sheetProtection/>
  <mergeCells count="212">
    <mergeCell ref="B107:C107"/>
    <mergeCell ref="B44:C44"/>
    <mergeCell ref="B81:B82"/>
    <mergeCell ref="B83:B84"/>
    <mergeCell ref="B85:B86"/>
    <mergeCell ref="B87:B88"/>
    <mergeCell ref="B61:B66"/>
    <mergeCell ref="B75:C75"/>
    <mergeCell ref="B389:C389"/>
    <mergeCell ref="B392:C392"/>
    <mergeCell ref="B380:C380"/>
    <mergeCell ref="B381:C381"/>
    <mergeCell ref="B382:C382"/>
    <mergeCell ref="B383:C383"/>
    <mergeCell ref="B384:C384"/>
    <mergeCell ref="B395:C395"/>
    <mergeCell ref="B385:C385"/>
    <mergeCell ref="B386:C386"/>
    <mergeCell ref="B387:C387"/>
    <mergeCell ref="B388:C388"/>
    <mergeCell ref="B374:C374"/>
    <mergeCell ref="B375:C375"/>
    <mergeCell ref="B376:C376"/>
    <mergeCell ref="B377:C377"/>
    <mergeCell ref="B378:F378"/>
    <mergeCell ref="B379:C379"/>
    <mergeCell ref="B368:C368"/>
    <mergeCell ref="B369:F369"/>
    <mergeCell ref="B371:C371"/>
    <mergeCell ref="B372:C372"/>
    <mergeCell ref="B370:C370"/>
    <mergeCell ref="B373:C373"/>
    <mergeCell ref="B357:C357"/>
    <mergeCell ref="B360:C360"/>
    <mergeCell ref="B361:C361"/>
    <mergeCell ref="B362:C362"/>
    <mergeCell ref="B365:C365"/>
    <mergeCell ref="B366:C366"/>
    <mergeCell ref="B350:C350"/>
    <mergeCell ref="B351:C351"/>
    <mergeCell ref="B352:C352"/>
    <mergeCell ref="B353:C353"/>
    <mergeCell ref="B355:C355"/>
    <mergeCell ref="B356:C356"/>
    <mergeCell ref="B343:F343"/>
    <mergeCell ref="B344:C344"/>
    <mergeCell ref="B346:C346"/>
    <mergeCell ref="B347:C347"/>
    <mergeCell ref="B348:F348"/>
    <mergeCell ref="B349:C349"/>
    <mergeCell ref="B336:C336"/>
    <mergeCell ref="B337:C337"/>
    <mergeCell ref="B338:C338"/>
    <mergeCell ref="B339:C339"/>
    <mergeCell ref="B341:C341"/>
    <mergeCell ref="B342:C342"/>
    <mergeCell ref="B324:C324"/>
    <mergeCell ref="B325:C325"/>
    <mergeCell ref="B326:C326"/>
    <mergeCell ref="B327:C327"/>
    <mergeCell ref="B328:C328"/>
    <mergeCell ref="B331:C331"/>
    <mergeCell ref="B330:F330"/>
    <mergeCell ref="B318:C318"/>
    <mergeCell ref="B319:C319"/>
    <mergeCell ref="B320:C320"/>
    <mergeCell ref="B321:C321"/>
    <mergeCell ref="B322:C322"/>
    <mergeCell ref="B323:C323"/>
    <mergeCell ref="B310:C310"/>
    <mergeCell ref="B311:C311"/>
    <mergeCell ref="B314:C314"/>
    <mergeCell ref="B315:C315"/>
    <mergeCell ref="B316:C316"/>
    <mergeCell ref="B317:C317"/>
    <mergeCell ref="B302:C302"/>
    <mergeCell ref="B303:C303"/>
    <mergeCell ref="B304:C304"/>
    <mergeCell ref="B305:C305"/>
    <mergeCell ref="B306:C306"/>
    <mergeCell ref="B307:C307"/>
    <mergeCell ref="B296:C296"/>
    <mergeCell ref="B297:C297"/>
    <mergeCell ref="B298:C298"/>
    <mergeCell ref="B299:C299"/>
    <mergeCell ref="B300:C300"/>
    <mergeCell ref="B301:C301"/>
    <mergeCell ref="B185:B203"/>
    <mergeCell ref="B206:C206"/>
    <mergeCell ref="B207:C207"/>
    <mergeCell ref="B208:C208"/>
    <mergeCell ref="B209:C209"/>
    <mergeCell ref="B245:B246"/>
    <mergeCell ref="B212:C212"/>
    <mergeCell ref="B218:C218"/>
    <mergeCell ref="B219:C219"/>
    <mergeCell ref="B220:C220"/>
    <mergeCell ref="B3:C3"/>
    <mergeCell ref="B4:B8"/>
    <mergeCell ref="B9:B11"/>
    <mergeCell ref="B12:B17"/>
    <mergeCell ref="B20:C20"/>
    <mergeCell ref="B30:C30"/>
    <mergeCell ref="B22:B27"/>
    <mergeCell ref="B31:B33"/>
    <mergeCell ref="B37:B39"/>
    <mergeCell ref="B47:C47"/>
    <mergeCell ref="B48:B52"/>
    <mergeCell ref="B53:B57"/>
    <mergeCell ref="B60:C60"/>
    <mergeCell ref="B42:C42"/>
    <mergeCell ref="B43:C43"/>
    <mergeCell ref="B101:C101"/>
    <mergeCell ref="B110:C110"/>
    <mergeCell ref="B72:C72"/>
    <mergeCell ref="B73:C73"/>
    <mergeCell ref="B74:C74"/>
    <mergeCell ref="B67:B69"/>
    <mergeCell ref="B104:C104"/>
    <mergeCell ref="B105:C105"/>
    <mergeCell ref="B106:C106"/>
    <mergeCell ref="B111:B114"/>
    <mergeCell ref="B76:C76"/>
    <mergeCell ref="B77:C77"/>
    <mergeCell ref="B80:C80"/>
    <mergeCell ref="B89:B90"/>
    <mergeCell ref="B93:C93"/>
    <mergeCell ref="B96:C96"/>
    <mergeCell ref="B94:C94"/>
    <mergeCell ref="B95:C95"/>
    <mergeCell ref="B99:C100"/>
    <mergeCell ref="B115:B117"/>
    <mergeCell ref="B118:C118"/>
    <mergeCell ref="B121:C121"/>
    <mergeCell ref="B122:B125"/>
    <mergeCell ref="B126:B128"/>
    <mergeCell ref="B129:C129"/>
    <mergeCell ref="B132:C132"/>
    <mergeCell ref="B133:B134"/>
    <mergeCell ref="B135:B136"/>
    <mergeCell ref="B137:B138"/>
    <mergeCell ref="B141:C141"/>
    <mergeCell ref="B142:B143"/>
    <mergeCell ref="B144:B145"/>
    <mergeCell ref="B146:B147"/>
    <mergeCell ref="B148:C148"/>
    <mergeCell ref="B151:C151"/>
    <mergeCell ref="B153:B158"/>
    <mergeCell ref="B159:B160"/>
    <mergeCell ref="B161:B162"/>
    <mergeCell ref="B165:C165"/>
    <mergeCell ref="B166:B184"/>
    <mergeCell ref="B393:C393"/>
    <mergeCell ref="B394:C394"/>
    <mergeCell ref="B213:C213"/>
    <mergeCell ref="B214:C214"/>
    <mergeCell ref="B215:C215"/>
    <mergeCell ref="B216:C216"/>
    <mergeCell ref="B217:C217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3:C233"/>
    <mergeCell ref="B234:C234"/>
    <mergeCell ref="B235:B237"/>
    <mergeCell ref="B238:C238"/>
    <mergeCell ref="B239:C239"/>
    <mergeCell ref="B240:C240"/>
    <mergeCell ref="B243:C243"/>
    <mergeCell ref="B244:C244"/>
    <mergeCell ref="B256:C256"/>
    <mergeCell ref="B248:C248"/>
    <mergeCell ref="B252:C252"/>
    <mergeCell ref="B253:B254"/>
    <mergeCell ref="B255:C255"/>
    <mergeCell ref="B247:C247"/>
    <mergeCell ref="B249:C249"/>
    <mergeCell ref="B284:C284"/>
    <mergeCell ref="B285:C285"/>
    <mergeCell ref="B259:C259"/>
    <mergeCell ref="B288:C288"/>
    <mergeCell ref="B260:B275"/>
    <mergeCell ref="B278:B279"/>
    <mergeCell ref="B280:C280"/>
    <mergeCell ref="B283:C283"/>
    <mergeCell ref="B295:C295"/>
    <mergeCell ref="B354:C354"/>
    <mergeCell ref="B340:C340"/>
    <mergeCell ref="B293:C293"/>
    <mergeCell ref="B294:F294"/>
    <mergeCell ref="B308:C308"/>
    <mergeCell ref="B309:F309"/>
    <mergeCell ref="B312:C312"/>
    <mergeCell ref="B313:F313"/>
    <mergeCell ref="B329:C329"/>
    <mergeCell ref="B332:C332"/>
    <mergeCell ref="B333:F333"/>
    <mergeCell ref="B367:C367"/>
    <mergeCell ref="B358:C358"/>
    <mergeCell ref="B359:F359"/>
    <mergeCell ref="B363:C363"/>
    <mergeCell ref="B364:F364"/>
    <mergeCell ref="B345:C345"/>
    <mergeCell ref="B334:C334"/>
    <mergeCell ref="B335:C33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2:S375"/>
  <sheetViews>
    <sheetView showGridLines="0" showRowColHeaders="0" showOutlineSymbols="0" zoomScalePageLayoutView="0" workbookViewId="0" topLeftCell="A1">
      <pane xSplit="2" ySplit="3" topLeftCell="C4" activePane="bottomRight" state="frozen"/>
      <selection pane="topLeft" activeCell="A1" sqref="A1"/>
      <selection pane="topRight" activeCell="N1" sqref="N1"/>
      <selection pane="bottomLeft" activeCell="A121" sqref="A121"/>
      <selection pane="bottomRight" activeCell="K181" sqref="K181"/>
    </sheetView>
  </sheetViews>
  <sheetFormatPr defaultColWidth="11.421875" defaultRowHeight="12.75"/>
  <cols>
    <col min="1" max="1" width="2.00390625" style="104" customWidth="1"/>
    <col min="2" max="2" width="75.8515625" style="104" customWidth="1"/>
    <col min="3" max="7" width="14.7109375" style="104" customWidth="1"/>
    <col min="8" max="9" width="15.140625" style="104" customWidth="1"/>
    <col min="10" max="16" width="14.7109375" style="104" customWidth="1"/>
    <col min="17" max="16384" width="11.421875" style="104" customWidth="1"/>
  </cols>
  <sheetData>
    <row r="1" ht="6.75" customHeight="1" thickBot="1"/>
    <row r="2" spans="3:16" ht="13.5" thickBot="1">
      <c r="C2" s="14">
        <f>ANYO_MEMORIA</f>
        <v>2015</v>
      </c>
      <c r="D2" s="14">
        <f>ANYO_MEMORIA-1</f>
        <v>2014</v>
      </c>
      <c r="E2" s="14" t="s">
        <v>835</v>
      </c>
      <c r="F2" s="14">
        <f aca="true" t="shared" si="0" ref="F2:P2">ANYO_MEMORIA</f>
        <v>2015</v>
      </c>
      <c r="G2" s="14">
        <f t="shared" si="0"/>
        <v>2015</v>
      </c>
      <c r="H2" s="14">
        <f t="shared" si="0"/>
        <v>2015</v>
      </c>
      <c r="I2" s="14">
        <f t="shared" si="0"/>
        <v>2015</v>
      </c>
      <c r="J2" s="14">
        <f t="shared" si="0"/>
        <v>2015</v>
      </c>
      <c r="K2" s="14">
        <f t="shared" si="0"/>
        <v>2015</v>
      </c>
      <c r="L2" s="14">
        <f t="shared" si="0"/>
        <v>2015</v>
      </c>
      <c r="M2" s="14">
        <f t="shared" si="0"/>
        <v>2015</v>
      </c>
      <c r="N2" s="14">
        <f t="shared" si="0"/>
        <v>2015</v>
      </c>
      <c r="O2" s="14">
        <f t="shared" si="0"/>
        <v>2015</v>
      </c>
      <c r="P2" s="14">
        <f t="shared" si="0"/>
        <v>2015</v>
      </c>
    </row>
    <row r="3" spans="1:16" s="105" customFormat="1" ht="40.5" thickBot="1" thickTop="1">
      <c r="A3" s="104"/>
      <c r="B3" s="106"/>
      <c r="C3" s="107" t="s">
        <v>790</v>
      </c>
      <c r="D3" s="108" t="s">
        <v>790</v>
      </c>
      <c r="E3" s="109" t="s">
        <v>790</v>
      </c>
      <c r="F3" s="108" t="s">
        <v>1018</v>
      </c>
      <c r="G3" s="108" t="s">
        <v>1019</v>
      </c>
      <c r="H3" s="108" t="s">
        <v>1020</v>
      </c>
      <c r="I3" s="108" t="s">
        <v>1021</v>
      </c>
      <c r="J3" s="108" t="s">
        <v>1022</v>
      </c>
      <c r="K3" s="108" t="s">
        <v>1023</v>
      </c>
      <c r="L3" s="108" t="s">
        <v>1024</v>
      </c>
      <c r="M3" s="108" t="s">
        <v>1025</v>
      </c>
      <c r="N3" s="108" t="s">
        <v>1026</v>
      </c>
      <c r="O3" s="108" t="s">
        <v>1027</v>
      </c>
      <c r="P3" s="110" t="s">
        <v>822</v>
      </c>
    </row>
    <row r="4" spans="1:16" s="111" customFormat="1" ht="12.75" customHeight="1" thickTop="1">
      <c r="A4" s="104"/>
      <c r="B4" s="112" t="s">
        <v>1028</v>
      </c>
      <c r="C4" s="113">
        <f>SUM(C5:C8)</f>
        <v>21</v>
      </c>
      <c r="D4" s="113">
        <f>SUM(D5:D8)</f>
        <v>21</v>
      </c>
      <c r="E4" s="114">
        <f aca="true" t="shared" si="1" ref="E4:E81">IF(IF(D4="S/D",0,D4)&lt;&gt;0,(C4-D4)/D4,0)</f>
        <v>0</v>
      </c>
      <c r="F4" s="113">
        <f aca="true" t="shared" si="2" ref="F4:P4">SUM(F5:F8)</f>
        <v>0</v>
      </c>
      <c r="G4" s="113">
        <f t="shared" si="2"/>
        <v>0</v>
      </c>
      <c r="H4" s="113">
        <f t="shared" si="2"/>
        <v>2</v>
      </c>
      <c r="I4" s="113">
        <f t="shared" si="2"/>
        <v>2</v>
      </c>
      <c r="J4" s="113">
        <f t="shared" si="2"/>
        <v>6</v>
      </c>
      <c r="K4" s="113">
        <f t="shared" si="2"/>
        <v>6</v>
      </c>
      <c r="L4" s="113">
        <f t="shared" si="2"/>
        <v>0</v>
      </c>
      <c r="M4" s="113">
        <f t="shared" si="2"/>
        <v>1</v>
      </c>
      <c r="N4" s="113">
        <f t="shared" si="2"/>
        <v>0</v>
      </c>
      <c r="O4" s="113">
        <f t="shared" si="2"/>
        <v>8</v>
      </c>
      <c r="P4" s="115">
        <f t="shared" si="2"/>
        <v>5</v>
      </c>
    </row>
    <row r="5" spans="2:16" ht="12.75" customHeight="1">
      <c r="B5" s="116" t="s">
        <v>1029</v>
      </c>
      <c r="C5" s="119">
        <v>12</v>
      </c>
      <c r="D5" s="117">
        <v>3</v>
      </c>
      <c r="E5" s="118">
        <f t="shared" si="1"/>
        <v>3</v>
      </c>
      <c r="F5" s="119"/>
      <c r="G5" s="119"/>
      <c r="H5" s="119"/>
      <c r="I5" s="119"/>
      <c r="J5" s="119">
        <v>6</v>
      </c>
      <c r="K5" s="119">
        <v>6</v>
      </c>
      <c r="L5" s="119"/>
      <c r="M5" s="119">
        <v>1</v>
      </c>
      <c r="N5" s="119"/>
      <c r="O5" s="119">
        <v>8</v>
      </c>
      <c r="P5" s="120"/>
    </row>
    <row r="6" spans="2:16" ht="12.75" customHeight="1">
      <c r="B6" s="116" t="s">
        <v>1030</v>
      </c>
      <c r="C6" s="119"/>
      <c r="D6" s="117"/>
      <c r="E6" s="118">
        <f t="shared" si="1"/>
        <v>0</v>
      </c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20">
        <v>1</v>
      </c>
    </row>
    <row r="7" spans="2:16" ht="12.75" customHeight="1">
      <c r="B7" s="116" t="s">
        <v>0</v>
      </c>
      <c r="C7" s="119">
        <v>9</v>
      </c>
      <c r="D7" s="117">
        <v>18</v>
      </c>
      <c r="E7" s="118">
        <f t="shared" si="1"/>
        <v>-0.5</v>
      </c>
      <c r="F7" s="119"/>
      <c r="G7" s="119"/>
      <c r="H7" s="119">
        <v>2</v>
      </c>
      <c r="I7" s="119">
        <v>2</v>
      </c>
      <c r="J7" s="119"/>
      <c r="K7" s="119"/>
      <c r="L7" s="119"/>
      <c r="M7" s="119"/>
      <c r="N7" s="119"/>
      <c r="O7" s="119"/>
      <c r="P7" s="120">
        <v>4</v>
      </c>
    </row>
    <row r="8" spans="2:16" ht="12.75" customHeight="1" thickBot="1">
      <c r="B8" s="121" t="s">
        <v>1</v>
      </c>
      <c r="C8" s="122"/>
      <c r="D8" s="439"/>
      <c r="E8" s="123">
        <f t="shared" si="1"/>
        <v>0</v>
      </c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4"/>
    </row>
    <row r="9" spans="1:16" s="111" customFormat="1" ht="12.75" customHeight="1">
      <c r="A9" s="104"/>
      <c r="B9" s="125" t="s">
        <v>2</v>
      </c>
      <c r="C9" s="126">
        <v>0</v>
      </c>
      <c r="D9" s="126">
        <v>0</v>
      </c>
      <c r="E9" s="127">
        <f t="shared" si="1"/>
        <v>0</v>
      </c>
      <c r="F9" s="126">
        <v>0</v>
      </c>
      <c r="G9" s="126">
        <v>0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0</v>
      </c>
      <c r="N9" s="126">
        <v>0</v>
      </c>
      <c r="O9" s="126">
        <v>0</v>
      </c>
      <c r="P9" s="126">
        <v>0</v>
      </c>
    </row>
    <row r="10" spans="2:16" ht="12.75" customHeight="1">
      <c r="B10" s="116" t="s">
        <v>3</v>
      </c>
      <c r="C10" s="119"/>
      <c r="D10" s="117"/>
      <c r="E10" s="118">
        <f t="shared" si="1"/>
        <v>0</v>
      </c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20"/>
    </row>
    <row r="11" spans="2:16" ht="12.75" customHeight="1" thickBot="1">
      <c r="B11" s="121" t="s">
        <v>4</v>
      </c>
      <c r="C11" s="122"/>
      <c r="D11" s="439"/>
      <c r="E11" s="123">
        <f t="shared" si="1"/>
        <v>0</v>
      </c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4"/>
    </row>
    <row r="12" spans="2:16" s="111" customFormat="1" ht="12.75" customHeight="1">
      <c r="B12" s="125" t="s">
        <v>5</v>
      </c>
      <c r="C12" s="126">
        <v>5773</v>
      </c>
      <c r="D12" s="126">
        <v>6104</v>
      </c>
      <c r="E12" s="127">
        <f t="shared" si="1"/>
        <v>-0.05422673656618611</v>
      </c>
      <c r="F12" s="126">
        <v>571</v>
      </c>
      <c r="G12" s="126">
        <v>310</v>
      </c>
      <c r="H12" s="126">
        <v>312</v>
      </c>
      <c r="I12" s="126">
        <v>325</v>
      </c>
      <c r="J12" s="126">
        <v>6</v>
      </c>
      <c r="K12" s="126">
        <v>1</v>
      </c>
      <c r="L12" s="126">
        <v>0</v>
      </c>
      <c r="M12" s="126">
        <v>0</v>
      </c>
      <c r="N12" s="126">
        <v>4</v>
      </c>
      <c r="O12" s="126">
        <v>6</v>
      </c>
      <c r="P12" s="126">
        <v>343</v>
      </c>
    </row>
    <row r="13" spans="2:16" ht="12.75" customHeight="1">
      <c r="B13" s="116" t="s">
        <v>34</v>
      </c>
      <c r="C13" s="119">
        <v>4699</v>
      </c>
      <c r="D13" s="117">
        <v>4840</v>
      </c>
      <c r="E13" s="118">
        <f t="shared" si="1"/>
        <v>-0.02913223140495868</v>
      </c>
      <c r="F13" s="119">
        <v>88</v>
      </c>
      <c r="G13" s="119">
        <v>71</v>
      </c>
      <c r="H13" s="119">
        <v>255</v>
      </c>
      <c r="I13" s="119">
        <v>268</v>
      </c>
      <c r="J13" s="119">
        <v>5</v>
      </c>
      <c r="K13" s="119">
        <v>1</v>
      </c>
      <c r="L13" s="119"/>
      <c r="M13" s="119"/>
      <c r="N13" s="119">
        <v>1</v>
      </c>
      <c r="O13" s="119">
        <v>6</v>
      </c>
      <c r="P13" s="120">
        <v>231</v>
      </c>
    </row>
    <row r="14" spans="2:16" ht="12.75" customHeight="1">
      <c r="B14" s="116" t="s">
        <v>35</v>
      </c>
      <c r="C14" s="119">
        <v>1</v>
      </c>
      <c r="D14" s="117">
        <v>0</v>
      </c>
      <c r="E14" s="118">
        <f t="shared" si="1"/>
        <v>0</v>
      </c>
      <c r="F14" s="119"/>
      <c r="G14" s="119"/>
      <c r="H14" s="119">
        <v>1</v>
      </c>
      <c r="I14" s="119">
        <v>3</v>
      </c>
      <c r="J14" s="119"/>
      <c r="K14" s="119"/>
      <c r="L14" s="119"/>
      <c r="M14" s="119"/>
      <c r="N14" s="119"/>
      <c r="O14" s="119"/>
      <c r="P14" s="120">
        <v>2</v>
      </c>
    </row>
    <row r="15" spans="2:16" ht="12.75" customHeight="1">
      <c r="B15" s="116" t="s">
        <v>36</v>
      </c>
      <c r="C15" s="119">
        <v>834</v>
      </c>
      <c r="D15" s="117">
        <v>850</v>
      </c>
      <c r="E15" s="118">
        <f t="shared" si="1"/>
        <v>-0.018823529411764704</v>
      </c>
      <c r="F15" s="119">
        <v>6</v>
      </c>
      <c r="G15" s="119">
        <v>4</v>
      </c>
      <c r="H15" s="119">
        <v>2</v>
      </c>
      <c r="I15" s="119">
        <v>5</v>
      </c>
      <c r="J15" s="119"/>
      <c r="K15" s="119"/>
      <c r="L15" s="119"/>
      <c r="M15" s="119"/>
      <c r="N15" s="119"/>
      <c r="O15" s="119"/>
      <c r="P15" s="120">
        <v>12</v>
      </c>
    </row>
    <row r="16" spans="2:16" ht="12.75" customHeight="1">
      <c r="B16" s="116" t="s">
        <v>37</v>
      </c>
      <c r="C16" s="119">
        <v>238</v>
      </c>
      <c r="D16" s="117">
        <v>413</v>
      </c>
      <c r="E16" s="118">
        <f t="shared" si="1"/>
        <v>-0.423728813559322</v>
      </c>
      <c r="F16" s="119">
        <v>477</v>
      </c>
      <c r="G16" s="119">
        <v>235</v>
      </c>
      <c r="H16" s="119">
        <v>54</v>
      </c>
      <c r="I16" s="119">
        <v>49</v>
      </c>
      <c r="J16" s="119">
        <v>1</v>
      </c>
      <c r="K16" s="119"/>
      <c r="L16" s="119"/>
      <c r="M16" s="119"/>
      <c r="N16" s="119">
        <v>3</v>
      </c>
      <c r="O16" s="119"/>
      <c r="P16" s="120">
        <v>98</v>
      </c>
    </row>
    <row r="17" spans="2:16" ht="12.75" customHeight="1">
      <c r="B17" s="121" t="s">
        <v>38</v>
      </c>
      <c r="C17" s="122">
        <v>1</v>
      </c>
      <c r="D17" s="439">
        <v>1</v>
      </c>
      <c r="E17" s="123">
        <f t="shared" si="1"/>
        <v>0</v>
      </c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4"/>
    </row>
    <row r="18" spans="2:16" ht="12.75" customHeight="1" thickBot="1">
      <c r="B18" s="121" t="s">
        <v>39</v>
      </c>
      <c r="C18" s="122"/>
      <c r="D18" s="439"/>
      <c r="E18" s="123">
        <f t="shared" si="1"/>
        <v>0</v>
      </c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4"/>
    </row>
    <row r="19" spans="1:16" s="111" customFormat="1" ht="12.75" customHeight="1">
      <c r="A19" s="104"/>
      <c r="B19" s="125" t="s">
        <v>40</v>
      </c>
      <c r="C19" s="126">
        <v>2</v>
      </c>
      <c r="D19" s="126">
        <v>1</v>
      </c>
      <c r="E19" s="127">
        <f t="shared" si="1"/>
        <v>1</v>
      </c>
      <c r="F19" s="126">
        <v>0</v>
      </c>
      <c r="G19" s="126">
        <v>0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126">
        <v>0</v>
      </c>
      <c r="N19" s="126">
        <v>0</v>
      </c>
      <c r="O19" s="126">
        <v>0</v>
      </c>
      <c r="P19" s="126">
        <v>0</v>
      </c>
    </row>
    <row r="20" spans="2:16" ht="12.75" customHeight="1">
      <c r="B20" s="116" t="s">
        <v>41</v>
      </c>
      <c r="C20" s="119"/>
      <c r="D20" s="117"/>
      <c r="E20" s="118">
        <f t="shared" si="1"/>
        <v>0</v>
      </c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20"/>
    </row>
    <row r="21" spans="2:16" ht="12.75" customHeight="1" thickBot="1">
      <c r="B21" s="121" t="s">
        <v>42</v>
      </c>
      <c r="C21" s="122">
        <v>2</v>
      </c>
      <c r="D21" s="439">
        <v>1</v>
      </c>
      <c r="E21" s="123">
        <f t="shared" si="1"/>
        <v>1</v>
      </c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4"/>
    </row>
    <row r="22" spans="1:16" s="111" customFormat="1" ht="12.75" customHeight="1">
      <c r="A22" s="104"/>
      <c r="B22" s="125" t="s">
        <v>43</v>
      </c>
      <c r="C22" s="126">
        <v>0</v>
      </c>
      <c r="D22" s="126">
        <v>0</v>
      </c>
      <c r="E22" s="127">
        <f t="shared" si="1"/>
        <v>0</v>
      </c>
      <c r="F22" s="126">
        <v>0</v>
      </c>
      <c r="G22" s="126">
        <v>0</v>
      </c>
      <c r="H22" s="126">
        <v>0</v>
      </c>
      <c r="I22" s="126">
        <v>0</v>
      </c>
      <c r="J22" s="126">
        <v>0</v>
      </c>
      <c r="K22" s="126">
        <v>0</v>
      </c>
      <c r="L22" s="126">
        <v>0</v>
      </c>
      <c r="M22" s="126">
        <v>0</v>
      </c>
      <c r="N22" s="126">
        <v>0</v>
      </c>
      <c r="O22" s="126">
        <v>0</v>
      </c>
      <c r="P22" s="126">
        <v>0</v>
      </c>
    </row>
    <row r="23" spans="2:16" ht="12.75" customHeight="1">
      <c r="B23" s="116" t="s">
        <v>44</v>
      </c>
      <c r="C23" s="119"/>
      <c r="D23" s="117"/>
      <c r="E23" s="118">
        <f t="shared" si="1"/>
        <v>0</v>
      </c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20"/>
    </row>
    <row r="24" spans="1:16" ht="12.75" customHeight="1">
      <c r="A24" s="111"/>
      <c r="B24" s="383" t="s">
        <v>290</v>
      </c>
      <c r="C24" s="119"/>
      <c r="D24" s="117"/>
      <c r="E24" s="118">
        <f t="shared" si="1"/>
        <v>0</v>
      </c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20"/>
    </row>
    <row r="25" spans="2:16" ht="12.75" customHeight="1">
      <c r="B25" s="116" t="s">
        <v>45</v>
      </c>
      <c r="C25" s="119"/>
      <c r="D25" s="117"/>
      <c r="E25" s="118">
        <f t="shared" si="1"/>
        <v>0</v>
      </c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20"/>
    </row>
    <row r="26" spans="2:16" ht="12.75" customHeight="1">
      <c r="B26" s="116" t="s">
        <v>46</v>
      </c>
      <c r="C26" s="119"/>
      <c r="D26" s="117"/>
      <c r="E26" s="118">
        <f t="shared" si="1"/>
        <v>0</v>
      </c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20"/>
    </row>
    <row r="27" spans="2:16" ht="12.75" customHeight="1">
      <c r="B27" s="116" t="s">
        <v>47</v>
      </c>
      <c r="C27" s="119"/>
      <c r="D27" s="117"/>
      <c r="E27" s="118">
        <f t="shared" si="1"/>
        <v>0</v>
      </c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20"/>
    </row>
    <row r="28" spans="2:16" ht="12.75" customHeight="1" thickBot="1">
      <c r="B28" s="121" t="s">
        <v>48</v>
      </c>
      <c r="C28" s="122"/>
      <c r="D28" s="439"/>
      <c r="E28" s="123">
        <f t="shared" si="1"/>
        <v>0</v>
      </c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4"/>
    </row>
    <row r="29" spans="1:16" s="111" customFormat="1" ht="12.75" customHeight="1">
      <c r="A29" s="104"/>
      <c r="B29" s="125" t="s">
        <v>49</v>
      </c>
      <c r="C29" s="126">
        <v>690</v>
      </c>
      <c r="D29" s="126">
        <v>626</v>
      </c>
      <c r="E29" s="127">
        <f t="shared" si="1"/>
        <v>0.10223642172523961</v>
      </c>
      <c r="F29" s="126">
        <v>235</v>
      </c>
      <c r="G29" s="126">
        <v>153</v>
      </c>
      <c r="H29" s="126">
        <v>36</v>
      </c>
      <c r="I29" s="126">
        <v>44</v>
      </c>
      <c r="J29" s="126">
        <v>0</v>
      </c>
      <c r="K29" s="126">
        <v>0</v>
      </c>
      <c r="L29" s="126">
        <v>0</v>
      </c>
      <c r="M29" s="126">
        <v>0</v>
      </c>
      <c r="N29" s="126">
        <v>9</v>
      </c>
      <c r="O29" s="126">
        <v>1</v>
      </c>
      <c r="P29" s="126">
        <v>75</v>
      </c>
    </row>
    <row r="30" spans="2:16" ht="12.75" customHeight="1">
      <c r="B30" s="116" t="s">
        <v>50</v>
      </c>
      <c r="C30" s="119">
        <v>7</v>
      </c>
      <c r="D30" s="117">
        <v>4</v>
      </c>
      <c r="E30" s="118">
        <f t="shared" si="1"/>
        <v>0.75</v>
      </c>
      <c r="F30" s="119"/>
      <c r="G30" s="119">
        <v>2</v>
      </c>
      <c r="H30" s="119"/>
      <c r="I30" s="119"/>
      <c r="J30" s="119"/>
      <c r="K30" s="119"/>
      <c r="L30" s="119"/>
      <c r="M30" s="119"/>
      <c r="N30" s="119"/>
      <c r="O30" s="119"/>
      <c r="P30" s="120">
        <v>1</v>
      </c>
    </row>
    <row r="31" spans="1:16" ht="12.75" customHeight="1">
      <c r="A31" s="111"/>
      <c r="B31" s="116" t="s">
        <v>51</v>
      </c>
      <c r="C31" s="119">
        <v>2</v>
      </c>
      <c r="D31" s="117">
        <v>1</v>
      </c>
      <c r="E31" s="118">
        <f t="shared" si="1"/>
        <v>1</v>
      </c>
      <c r="F31" s="119">
        <v>2</v>
      </c>
      <c r="G31" s="119"/>
      <c r="H31" s="119"/>
      <c r="I31" s="119"/>
      <c r="J31" s="119"/>
      <c r="K31" s="119"/>
      <c r="L31" s="119"/>
      <c r="M31" s="119"/>
      <c r="N31" s="119"/>
      <c r="O31" s="119"/>
      <c r="P31" s="120"/>
    </row>
    <row r="32" spans="2:16" ht="12.75" customHeight="1">
      <c r="B32" s="383" t="s">
        <v>878</v>
      </c>
      <c r="C32" s="119">
        <v>347</v>
      </c>
      <c r="D32" s="117">
        <v>318</v>
      </c>
      <c r="E32" s="118">
        <f t="shared" si="1"/>
        <v>0.09119496855345911</v>
      </c>
      <c r="F32" s="119">
        <v>27</v>
      </c>
      <c r="G32" s="119">
        <v>18</v>
      </c>
      <c r="H32" s="119">
        <v>18</v>
      </c>
      <c r="I32" s="119">
        <v>22</v>
      </c>
      <c r="J32" s="119"/>
      <c r="K32" s="119"/>
      <c r="L32" s="119"/>
      <c r="M32" s="119"/>
      <c r="N32" s="119"/>
      <c r="O32" s="119">
        <v>1</v>
      </c>
      <c r="P32" s="120">
        <v>11</v>
      </c>
    </row>
    <row r="33" spans="2:16" ht="12.75" customHeight="1">
      <c r="B33" s="116" t="s">
        <v>52</v>
      </c>
      <c r="C33" s="119">
        <v>53</v>
      </c>
      <c r="D33" s="117">
        <v>41</v>
      </c>
      <c r="E33" s="118">
        <f aca="true" t="shared" si="3" ref="E33:E40">IF(IF(D33="S/D",0,D33)&lt;&gt;0,(C33-D33)/D33,0)</f>
        <v>0.2926829268292683</v>
      </c>
      <c r="F33" s="119">
        <v>1</v>
      </c>
      <c r="G33" s="119">
        <v>1</v>
      </c>
      <c r="H33" s="119"/>
      <c r="I33" s="119">
        <v>2</v>
      </c>
      <c r="J33" s="119"/>
      <c r="K33" s="119"/>
      <c r="L33" s="119"/>
      <c r="M33" s="119"/>
      <c r="N33" s="119">
        <v>4</v>
      </c>
      <c r="O33" s="119"/>
      <c r="P33" s="120"/>
    </row>
    <row r="34" spans="2:16" ht="12.75" customHeight="1">
      <c r="B34" s="116" t="s">
        <v>53</v>
      </c>
      <c r="C34" s="119">
        <v>150</v>
      </c>
      <c r="D34" s="117">
        <v>143</v>
      </c>
      <c r="E34" s="118">
        <f t="shared" si="3"/>
        <v>0.04895104895104895</v>
      </c>
      <c r="F34" s="119">
        <v>2</v>
      </c>
      <c r="G34" s="119">
        <v>3</v>
      </c>
      <c r="H34" s="119">
        <v>4</v>
      </c>
      <c r="I34" s="119">
        <v>4</v>
      </c>
      <c r="J34" s="119"/>
      <c r="K34" s="119"/>
      <c r="L34" s="119"/>
      <c r="M34" s="119"/>
      <c r="N34" s="119">
        <v>5</v>
      </c>
      <c r="O34" s="119"/>
      <c r="P34" s="120">
        <v>2</v>
      </c>
    </row>
    <row r="35" spans="2:16" ht="12.75" customHeight="1">
      <c r="B35" s="116" t="s">
        <v>879</v>
      </c>
      <c r="C35" s="119">
        <v>68</v>
      </c>
      <c r="D35" s="117">
        <v>72</v>
      </c>
      <c r="E35" s="118">
        <f t="shared" si="3"/>
        <v>-0.05555555555555555</v>
      </c>
      <c r="F35" s="119">
        <v>153</v>
      </c>
      <c r="G35" s="119">
        <v>110</v>
      </c>
      <c r="H35" s="119">
        <v>8</v>
      </c>
      <c r="I35" s="119">
        <v>10</v>
      </c>
      <c r="J35" s="119"/>
      <c r="K35" s="119"/>
      <c r="L35" s="119"/>
      <c r="M35" s="119"/>
      <c r="N35" s="119"/>
      <c r="O35" s="119"/>
      <c r="P35" s="120">
        <v>36</v>
      </c>
    </row>
    <row r="36" spans="2:16" ht="12.75" customHeight="1">
      <c r="B36" s="383" t="s">
        <v>880</v>
      </c>
      <c r="C36" s="119">
        <v>42</v>
      </c>
      <c r="D36" s="117">
        <v>47</v>
      </c>
      <c r="E36" s="118">
        <f t="shared" si="3"/>
        <v>-0.10638297872340426</v>
      </c>
      <c r="F36" s="119">
        <v>50</v>
      </c>
      <c r="G36" s="119">
        <v>19</v>
      </c>
      <c r="H36" s="119">
        <v>5</v>
      </c>
      <c r="I36" s="119">
        <v>5</v>
      </c>
      <c r="J36" s="119"/>
      <c r="K36" s="119"/>
      <c r="L36" s="119"/>
      <c r="M36" s="119"/>
      <c r="N36" s="119"/>
      <c r="O36" s="119"/>
      <c r="P36" s="120">
        <v>24</v>
      </c>
    </row>
    <row r="37" spans="2:16" ht="12.75" customHeight="1">
      <c r="B37" s="116" t="s">
        <v>1073</v>
      </c>
      <c r="C37" s="119">
        <v>2</v>
      </c>
      <c r="D37" s="117"/>
      <c r="E37" s="118">
        <f t="shared" si="3"/>
        <v>0</v>
      </c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20"/>
    </row>
    <row r="38" spans="2:16" ht="12.75" customHeight="1">
      <c r="B38" s="116" t="s">
        <v>1074</v>
      </c>
      <c r="C38" s="119"/>
      <c r="D38" s="117"/>
      <c r="E38" s="118">
        <f t="shared" si="3"/>
        <v>0</v>
      </c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20"/>
    </row>
    <row r="39" spans="2:16" ht="12.75" customHeight="1">
      <c r="B39" s="116" t="s">
        <v>1075</v>
      </c>
      <c r="C39" s="119"/>
      <c r="D39" s="117"/>
      <c r="E39" s="118">
        <f t="shared" si="3"/>
        <v>0</v>
      </c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20"/>
    </row>
    <row r="40" spans="2:16" ht="12.75" customHeight="1" thickBot="1">
      <c r="B40" s="116" t="s">
        <v>1076</v>
      </c>
      <c r="C40" s="119">
        <v>19</v>
      </c>
      <c r="D40" s="117"/>
      <c r="E40" s="118">
        <f t="shared" si="3"/>
        <v>0</v>
      </c>
      <c r="F40" s="119"/>
      <c r="G40" s="119"/>
      <c r="H40" s="119">
        <v>1</v>
      </c>
      <c r="I40" s="119">
        <v>1</v>
      </c>
      <c r="J40" s="119"/>
      <c r="K40" s="119"/>
      <c r="L40" s="119"/>
      <c r="M40" s="119"/>
      <c r="N40" s="119"/>
      <c r="O40" s="119"/>
      <c r="P40" s="120">
        <v>1</v>
      </c>
    </row>
    <row r="41" spans="1:16" s="111" customFormat="1" ht="12.75" customHeight="1">
      <c r="A41" s="104"/>
      <c r="B41" s="125" t="s">
        <v>54</v>
      </c>
      <c r="C41" s="126">
        <v>151</v>
      </c>
      <c r="D41" s="126">
        <v>99</v>
      </c>
      <c r="E41" s="127">
        <f t="shared" si="1"/>
        <v>0.5252525252525253</v>
      </c>
      <c r="F41" s="126">
        <v>126</v>
      </c>
      <c r="G41" s="126">
        <v>130</v>
      </c>
      <c r="H41" s="126">
        <v>38</v>
      </c>
      <c r="I41" s="126">
        <v>28</v>
      </c>
      <c r="J41" s="126">
        <v>0</v>
      </c>
      <c r="K41" s="126">
        <v>0</v>
      </c>
      <c r="L41" s="126">
        <v>0</v>
      </c>
      <c r="M41" s="126">
        <v>0</v>
      </c>
      <c r="N41" s="126">
        <v>0</v>
      </c>
      <c r="O41" s="126">
        <v>8</v>
      </c>
      <c r="P41" s="126">
        <v>113</v>
      </c>
    </row>
    <row r="42" spans="2:16" ht="12.75" customHeight="1">
      <c r="B42" s="116" t="s">
        <v>55</v>
      </c>
      <c r="C42" s="119">
        <v>3</v>
      </c>
      <c r="D42" s="117"/>
      <c r="E42" s="118">
        <f t="shared" si="1"/>
        <v>0</v>
      </c>
      <c r="F42" s="119"/>
      <c r="G42" s="119"/>
      <c r="H42" s="119">
        <v>3</v>
      </c>
      <c r="I42" s="119"/>
      <c r="J42" s="119"/>
      <c r="K42" s="119"/>
      <c r="L42" s="119"/>
      <c r="M42" s="119"/>
      <c r="N42" s="119"/>
      <c r="O42" s="119"/>
      <c r="P42" s="120"/>
    </row>
    <row r="43" spans="2:16" ht="12.75" customHeight="1">
      <c r="B43" s="116" t="s">
        <v>56</v>
      </c>
      <c r="C43" s="119">
        <v>145</v>
      </c>
      <c r="D43" s="117">
        <v>91</v>
      </c>
      <c r="E43" s="118">
        <f t="shared" si="1"/>
        <v>0.5934065934065934</v>
      </c>
      <c r="F43" s="119">
        <v>125</v>
      </c>
      <c r="G43" s="119">
        <v>129</v>
      </c>
      <c r="H43" s="119">
        <v>29</v>
      </c>
      <c r="I43" s="119">
        <v>27</v>
      </c>
      <c r="J43" s="119"/>
      <c r="K43" s="119"/>
      <c r="L43" s="119"/>
      <c r="M43" s="119"/>
      <c r="N43" s="119"/>
      <c r="O43" s="119">
        <v>8</v>
      </c>
      <c r="P43" s="120">
        <v>113</v>
      </c>
    </row>
    <row r="44" spans="2:16" ht="12.75" customHeight="1">
      <c r="B44" s="116" t="s">
        <v>57</v>
      </c>
      <c r="C44" s="119"/>
      <c r="D44" s="117"/>
      <c r="E44" s="118">
        <f t="shared" si="1"/>
        <v>0</v>
      </c>
      <c r="F44" s="119"/>
      <c r="G44" s="119"/>
      <c r="H44" s="119">
        <v>1</v>
      </c>
      <c r="I44" s="119"/>
      <c r="J44" s="119"/>
      <c r="K44" s="119"/>
      <c r="L44" s="119"/>
      <c r="M44" s="119"/>
      <c r="N44" s="119"/>
      <c r="O44" s="119"/>
      <c r="P44" s="120"/>
    </row>
    <row r="45" spans="2:16" ht="12.75" customHeight="1">
      <c r="B45" s="116" t="s">
        <v>58</v>
      </c>
      <c r="C45" s="119">
        <v>3</v>
      </c>
      <c r="D45" s="117">
        <v>1</v>
      </c>
      <c r="E45" s="118">
        <f t="shared" si="1"/>
        <v>2</v>
      </c>
      <c r="F45" s="119">
        <v>1</v>
      </c>
      <c r="G45" s="119">
        <v>1</v>
      </c>
      <c r="H45" s="119">
        <v>4</v>
      </c>
      <c r="I45" s="119">
        <v>1</v>
      </c>
      <c r="J45" s="119"/>
      <c r="K45" s="119"/>
      <c r="L45" s="119"/>
      <c r="M45" s="119"/>
      <c r="N45" s="119"/>
      <c r="O45" s="119"/>
      <c r="P45" s="120"/>
    </row>
    <row r="46" spans="2:16" ht="12.75" customHeight="1">
      <c r="B46" s="121" t="s">
        <v>59</v>
      </c>
      <c r="C46" s="122"/>
      <c r="D46" s="439"/>
      <c r="E46" s="123">
        <f t="shared" si="1"/>
        <v>0</v>
      </c>
      <c r="F46" s="122"/>
      <c r="G46" s="122"/>
      <c r="H46" s="122">
        <v>0</v>
      </c>
      <c r="I46" s="122"/>
      <c r="J46" s="122"/>
      <c r="K46" s="122"/>
      <c r="L46" s="122"/>
      <c r="M46" s="122"/>
      <c r="N46" s="122"/>
      <c r="O46" s="122"/>
      <c r="P46" s="124"/>
    </row>
    <row r="47" spans="2:16" ht="12.75" customHeight="1">
      <c r="B47" s="384" t="s">
        <v>291</v>
      </c>
      <c r="C47" s="122"/>
      <c r="D47" s="439">
        <v>7</v>
      </c>
      <c r="E47" s="123">
        <f t="shared" si="1"/>
        <v>-1</v>
      </c>
      <c r="F47" s="122"/>
      <c r="G47" s="122"/>
      <c r="H47" s="122">
        <v>1</v>
      </c>
      <c r="I47" s="122"/>
      <c r="J47" s="122"/>
      <c r="K47" s="122"/>
      <c r="L47" s="122"/>
      <c r="M47" s="122"/>
      <c r="N47" s="122"/>
      <c r="O47" s="122"/>
      <c r="P47" s="124"/>
    </row>
    <row r="48" spans="2:16" ht="12.75" customHeight="1" thickBot="1">
      <c r="B48" s="121" t="s">
        <v>60</v>
      </c>
      <c r="C48" s="122"/>
      <c r="D48" s="439"/>
      <c r="E48" s="123">
        <f t="shared" si="1"/>
        <v>0</v>
      </c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4"/>
    </row>
    <row r="49" spans="1:16" s="111" customFormat="1" ht="12.75" customHeight="1">
      <c r="A49" s="104"/>
      <c r="B49" s="125" t="s">
        <v>61</v>
      </c>
      <c r="C49" s="126">
        <v>143</v>
      </c>
      <c r="D49" s="126">
        <v>96</v>
      </c>
      <c r="E49" s="127">
        <f t="shared" si="1"/>
        <v>0.4895833333333333</v>
      </c>
      <c r="F49" s="126">
        <v>3</v>
      </c>
      <c r="G49" s="126">
        <v>2</v>
      </c>
      <c r="H49" s="126">
        <v>17</v>
      </c>
      <c r="I49" s="126">
        <v>17</v>
      </c>
      <c r="J49" s="126">
        <v>3</v>
      </c>
      <c r="K49" s="126">
        <v>8</v>
      </c>
      <c r="L49" s="126">
        <v>0</v>
      </c>
      <c r="M49" s="126">
        <v>0</v>
      </c>
      <c r="N49" s="126">
        <v>2</v>
      </c>
      <c r="O49" s="126">
        <v>4</v>
      </c>
      <c r="P49" s="126">
        <v>18</v>
      </c>
    </row>
    <row r="50" spans="2:16" ht="12.75" customHeight="1">
      <c r="B50" s="116" t="s">
        <v>62</v>
      </c>
      <c r="C50" s="119">
        <v>30</v>
      </c>
      <c r="D50" s="117">
        <v>30</v>
      </c>
      <c r="E50" s="118">
        <f t="shared" si="1"/>
        <v>0</v>
      </c>
      <c r="F50" s="119">
        <v>1</v>
      </c>
      <c r="G50" s="119"/>
      <c r="H50" s="119">
        <v>5</v>
      </c>
      <c r="I50" s="119">
        <v>3</v>
      </c>
      <c r="J50" s="119">
        <v>1</v>
      </c>
      <c r="K50" s="119">
        <v>3</v>
      </c>
      <c r="L50" s="119"/>
      <c r="M50" s="119"/>
      <c r="N50" s="119"/>
      <c r="O50" s="119">
        <v>1</v>
      </c>
      <c r="P50" s="120">
        <v>7</v>
      </c>
    </row>
    <row r="51" spans="2:16" ht="12.75" customHeight="1">
      <c r="B51" s="116" t="s">
        <v>63</v>
      </c>
      <c r="C51" s="119">
        <v>2</v>
      </c>
      <c r="D51" s="117">
        <v>4</v>
      </c>
      <c r="E51" s="118">
        <f t="shared" si="1"/>
        <v>-0.5</v>
      </c>
      <c r="F51" s="119"/>
      <c r="G51" s="119"/>
      <c r="H51" s="119"/>
      <c r="I51" s="119"/>
      <c r="J51" s="119"/>
      <c r="K51" s="119"/>
      <c r="L51" s="119"/>
      <c r="M51" s="119"/>
      <c r="N51" s="119"/>
      <c r="O51" s="119">
        <v>1</v>
      </c>
      <c r="P51" s="120"/>
    </row>
    <row r="52" spans="2:16" ht="12.75" customHeight="1">
      <c r="B52" s="116" t="s">
        <v>64</v>
      </c>
      <c r="C52" s="119">
        <v>32</v>
      </c>
      <c r="D52" s="117">
        <v>27</v>
      </c>
      <c r="E52" s="118">
        <f t="shared" si="1"/>
        <v>0.18518518518518517</v>
      </c>
      <c r="F52" s="119">
        <v>1</v>
      </c>
      <c r="G52" s="119">
        <v>1</v>
      </c>
      <c r="H52" s="119">
        <v>1</v>
      </c>
      <c r="I52" s="119">
        <v>3</v>
      </c>
      <c r="J52" s="119">
        <v>2</v>
      </c>
      <c r="K52" s="119">
        <v>4</v>
      </c>
      <c r="L52" s="119"/>
      <c r="M52" s="119"/>
      <c r="N52" s="119"/>
      <c r="O52" s="119">
        <v>2</v>
      </c>
      <c r="P52" s="120">
        <v>4</v>
      </c>
    </row>
    <row r="53" spans="2:16" ht="12.75" customHeight="1">
      <c r="B53" s="116" t="s">
        <v>65</v>
      </c>
      <c r="C53" s="119"/>
      <c r="D53" s="117">
        <v>1</v>
      </c>
      <c r="E53" s="118">
        <f t="shared" si="1"/>
        <v>-1</v>
      </c>
      <c r="F53" s="119"/>
      <c r="G53" s="119"/>
      <c r="H53" s="119">
        <v>1</v>
      </c>
      <c r="I53" s="119">
        <v>1</v>
      </c>
      <c r="J53" s="119"/>
      <c r="K53" s="119"/>
      <c r="L53" s="119"/>
      <c r="M53" s="119"/>
      <c r="N53" s="119"/>
      <c r="O53" s="119"/>
      <c r="P53" s="120"/>
    </row>
    <row r="54" spans="2:16" ht="12.75" customHeight="1">
      <c r="B54" s="116" t="s">
        <v>66</v>
      </c>
      <c r="C54" s="119"/>
      <c r="D54" s="117">
        <v>1</v>
      </c>
      <c r="E54" s="118">
        <f t="shared" si="1"/>
        <v>-1</v>
      </c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20">
        <v>1</v>
      </c>
    </row>
    <row r="55" spans="2:16" ht="12.75" customHeight="1">
      <c r="B55" s="116" t="s">
        <v>67</v>
      </c>
      <c r="C55" s="119">
        <v>23</v>
      </c>
      <c r="D55" s="117">
        <v>3</v>
      </c>
      <c r="E55" s="118">
        <f t="shared" si="1"/>
        <v>6.666666666666667</v>
      </c>
      <c r="F55" s="119"/>
      <c r="G55" s="119"/>
      <c r="H55" s="119">
        <v>2</v>
      </c>
      <c r="I55" s="119">
        <v>3</v>
      </c>
      <c r="J55" s="119"/>
      <c r="K55" s="119"/>
      <c r="L55" s="119"/>
      <c r="M55" s="119"/>
      <c r="N55" s="119"/>
      <c r="O55" s="119"/>
      <c r="P55" s="120"/>
    </row>
    <row r="56" spans="2:16" ht="12.75" customHeight="1">
      <c r="B56" s="116" t="s">
        <v>68</v>
      </c>
      <c r="C56" s="119">
        <v>5</v>
      </c>
      <c r="D56" s="117">
        <v>6</v>
      </c>
      <c r="E56" s="118">
        <f t="shared" si="1"/>
        <v>-0.16666666666666666</v>
      </c>
      <c r="F56" s="119"/>
      <c r="G56" s="119"/>
      <c r="H56" s="119"/>
      <c r="I56" s="119"/>
      <c r="J56" s="119"/>
      <c r="K56" s="119">
        <v>1</v>
      </c>
      <c r="L56" s="119"/>
      <c r="M56" s="119"/>
      <c r="N56" s="119"/>
      <c r="O56" s="119"/>
      <c r="P56" s="120">
        <v>1</v>
      </c>
    </row>
    <row r="57" spans="2:16" ht="12.75" customHeight="1">
      <c r="B57" s="116" t="s">
        <v>69</v>
      </c>
      <c r="C57" s="119">
        <v>2</v>
      </c>
      <c r="D57" s="117">
        <v>2</v>
      </c>
      <c r="E57" s="118">
        <f t="shared" si="1"/>
        <v>0</v>
      </c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20"/>
    </row>
    <row r="58" spans="2:16" ht="12.75" customHeight="1">
      <c r="B58" s="116" t="s">
        <v>70</v>
      </c>
      <c r="C58" s="119">
        <v>6</v>
      </c>
      <c r="D58" s="117">
        <v>1</v>
      </c>
      <c r="E58" s="118">
        <f t="shared" si="1"/>
        <v>5</v>
      </c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20"/>
    </row>
    <row r="59" spans="2:16" ht="12.75" customHeight="1">
      <c r="B59" s="116" t="s">
        <v>71</v>
      </c>
      <c r="C59" s="119">
        <v>4</v>
      </c>
      <c r="D59" s="117">
        <v>5</v>
      </c>
      <c r="E59" s="118">
        <f t="shared" si="1"/>
        <v>-0.2</v>
      </c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20">
        <v>3</v>
      </c>
    </row>
    <row r="60" spans="2:16" ht="12.75" customHeight="1">
      <c r="B60" s="121" t="s">
        <v>1077</v>
      </c>
      <c r="C60" s="122">
        <v>3</v>
      </c>
      <c r="D60" s="439"/>
      <c r="E60" s="123">
        <f t="shared" si="1"/>
        <v>0</v>
      </c>
      <c r="F60" s="122"/>
      <c r="G60" s="122"/>
      <c r="H60" s="122">
        <v>1</v>
      </c>
      <c r="I60" s="122">
        <v>1</v>
      </c>
      <c r="J60" s="122"/>
      <c r="K60" s="122"/>
      <c r="L60" s="122"/>
      <c r="M60" s="122"/>
      <c r="N60" s="122"/>
      <c r="O60" s="122"/>
      <c r="P60" s="124">
        <v>1</v>
      </c>
    </row>
    <row r="61" spans="2:16" ht="12.75" customHeight="1">
      <c r="B61" s="121" t="s">
        <v>72</v>
      </c>
      <c r="C61" s="122">
        <v>6</v>
      </c>
      <c r="D61" s="439">
        <v>5</v>
      </c>
      <c r="E61" s="123">
        <f t="shared" si="1"/>
        <v>0.2</v>
      </c>
      <c r="F61" s="122"/>
      <c r="G61" s="122"/>
      <c r="H61" s="122">
        <v>1</v>
      </c>
      <c r="I61" s="122">
        <v>3</v>
      </c>
      <c r="J61" s="122"/>
      <c r="K61" s="122"/>
      <c r="L61" s="122"/>
      <c r="M61" s="122"/>
      <c r="N61" s="122">
        <v>2</v>
      </c>
      <c r="O61" s="122"/>
      <c r="P61" s="124"/>
    </row>
    <row r="62" spans="2:16" ht="12.75" customHeight="1">
      <c r="B62" s="121" t="s">
        <v>1078</v>
      </c>
      <c r="C62" s="122">
        <v>21</v>
      </c>
      <c r="D62" s="439"/>
      <c r="E62" s="123">
        <f t="shared" si="1"/>
        <v>0</v>
      </c>
      <c r="F62" s="122">
        <v>1</v>
      </c>
      <c r="G62" s="122"/>
      <c r="H62" s="122">
        <v>5</v>
      </c>
      <c r="I62" s="122">
        <v>2</v>
      </c>
      <c r="J62" s="122"/>
      <c r="K62" s="122"/>
      <c r="L62" s="122"/>
      <c r="M62" s="122"/>
      <c r="N62" s="122"/>
      <c r="O62" s="122"/>
      <c r="P62" s="124">
        <v>1</v>
      </c>
    </row>
    <row r="63" spans="2:16" ht="12.75" customHeight="1">
      <c r="B63" s="121" t="s">
        <v>1079</v>
      </c>
      <c r="C63" s="122">
        <v>6</v>
      </c>
      <c r="D63" s="439"/>
      <c r="E63" s="123">
        <f aca="true" t="shared" si="4" ref="E63:E70">IF(IF(D63="S/D",0,D63)&lt;&gt;0,(C63-D63)/D63,0)</f>
        <v>0</v>
      </c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4"/>
    </row>
    <row r="64" spans="2:16" ht="12.75" customHeight="1">
      <c r="B64" s="121" t="s">
        <v>1080</v>
      </c>
      <c r="C64" s="122">
        <v>2</v>
      </c>
      <c r="D64" s="439"/>
      <c r="E64" s="123">
        <f t="shared" si="4"/>
        <v>0</v>
      </c>
      <c r="F64" s="122"/>
      <c r="G64" s="122">
        <v>1</v>
      </c>
      <c r="H64" s="122">
        <v>1</v>
      </c>
      <c r="I64" s="122">
        <v>1</v>
      </c>
      <c r="J64" s="122"/>
      <c r="K64" s="122"/>
      <c r="L64" s="122"/>
      <c r="M64" s="122"/>
      <c r="N64" s="122"/>
      <c r="O64" s="122"/>
      <c r="P64" s="124"/>
    </row>
    <row r="65" spans="2:16" ht="12.75" customHeight="1">
      <c r="B65" s="121" t="s">
        <v>1081</v>
      </c>
      <c r="C65" s="122">
        <v>1</v>
      </c>
      <c r="D65" s="439"/>
      <c r="E65" s="123">
        <f t="shared" si="4"/>
        <v>0</v>
      </c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4"/>
    </row>
    <row r="66" spans="2:16" ht="12.75" customHeight="1">
      <c r="B66" s="121" t="s">
        <v>1082</v>
      </c>
      <c r="C66" s="122"/>
      <c r="D66" s="439"/>
      <c r="E66" s="123">
        <f t="shared" si="4"/>
        <v>0</v>
      </c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4"/>
    </row>
    <row r="67" spans="2:16" ht="12.75" customHeight="1">
      <c r="B67" s="121" t="s">
        <v>881</v>
      </c>
      <c r="C67" s="122"/>
      <c r="D67" s="439"/>
      <c r="E67" s="123">
        <f t="shared" si="4"/>
        <v>0</v>
      </c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4"/>
    </row>
    <row r="68" spans="2:16" ht="12.75" customHeight="1">
      <c r="B68" s="121" t="s">
        <v>1083</v>
      </c>
      <c r="C68" s="122"/>
      <c r="D68" s="439"/>
      <c r="E68" s="123">
        <f t="shared" si="4"/>
        <v>0</v>
      </c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4"/>
    </row>
    <row r="69" spans="2:16" ht="12.75" customHeight="1">
      <c r="B69" s="121" t="s">
        <v>1084</v>
      </c>
      <c r="C69" s="122"/>
      <c r="D69" s="439"/>
      <c r="E69" s="123">
        <f t="shared" si="4"/>
        <v>0</v>
      </c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4"/>
    </row>
    <row r="70" spans="2:16" ht="12.75" customHeight="1" thickBot="1">
      <c r="B70" s="116" t="s">
        <v>1085</v>
      </c>
      <c r="C70" s="122"/>
      <c r="D70" s="439"/>
      <c r="E70" s="123">
        <f t="shared" si="4"/>
        <v>0</v>
      </c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4"/>
    </row>
    <row r="71" spans="1:16" s="111" customFormat="1" ht="12.75" customHeight="1">
      <c r="A71" s="104"/>
      <c r="B71" s="125" t="s">
        <v>73</v>
      </c>
      <c r="C71" s="126">
        <v>3</v>
      </c>
      <c r="D71" s="126">
        <v>1</v>
      </c>
      <c r="E71" s="127">
        <f t="shared" si="1"/>
        <v>2</v>
      </c>
      <c r="F71" s="126">
        <v>0</v>
      </c>
      <c r="G71" s="126">
        <v>0</v>
      </c>
      <c r="H71" s="126">
        <v>1</v>
      </c>
      <c r="I71" s="126">
        <v>0</v>
      </c>
      <c r="J71" s="126">
        <v>0</v>
      </c>
      <c r="K71" s="126">
        <v>0</v>
      </c>
      <c r="L71" s="126">
        <v>0</v>
      </c>
      <c r="M71" s="126">
        <v>0</v>
      </c>
      <c r="N71" s="126">
        <v>0</v>
      </c>
      <c r="O71" s="126">
        <v>0</v>
      </c>
      <c r="P71" s="126">
        <v>0</v>
      </c>
    </row>
    <row r="72" spans="2:16" ht="12.75" customHeight="1" thickBot="1">
      <c r="B72" s="121" t="s">
        <v>74</v>
      </c>
      <c r="C72" s="122">
        <v>3</v>
      </c>
      <c r="D72" s="439">
        <v>1</v>
      </c>
      <c r="E72" s="123">
        <f t="shared" si="1"/>
        <v>2</v>
      </c>
      <c r="F72" s="122"/>
      <c r="G72" s="122"/>
      <c r="H72" s="122">
        <v>1</v>
      </c>
      <c r="I72" s="122"/>
      <c r="J72" s="122"/>
      <c r="K72" s="122"/>
      <c r="L72" s="122"/>
      <c r="M72" s="122"/>
      <c r="N72" s="122"/>
      <c r="O72" s="122"/>
      <c r="P72" s="124"/>
    </row>
    <row r="73" spans="1:16" s="111" customFormat="1" ht="12.75" customHeight="1">
      <c r="A73" s="104"/>
      <c r="B73" s="125" t="s">
        <v>75</v>
      </c>
      <c r="C73" s="126">
        <v>26</v>
      </c>
      <c r="D73" s="126">
        <v>33</v>
      </c>
      <c r="E73" s="127">
        <f t="shared" si="1"/>
        <v>-0.21212121212121213</v>
      </c>
      <c r="F73" s="126">
        <v>1</v>
      </c>
      <c r="G73" s="126">
        <v>0</v>
      </c>
      <c r="H73" s="126">
        <v>4</v>
      </c>
      <c r="I73" s="126">
        <v>2</v>
      </c>
      <c r="J73" s="126">
        <v>0</v>
      </c>
      <c r="K73" s="126">
        <v>0</v>
      </c>
      <c r="L73" s="126">
        <v>0</v>
      </c>
      <c r="M73" s="126">
        <v>0</v>
      </c>
      <c r="N73" s="126">
        <v>0</v>
      </c>
      <c r="O73" s="126">
        <v>0</v>
      </c>
      <c r="P73" s="126">
        <v>5</v>
      </c>
    </row>
    <row r="74" spans="2:16" ht="12.75" customHeight="1">
      <c r="B74" s="116" t="s">
        <v>76</v>
      </c>
      <c r="C74" s="119"/>
      <c r="D74" s="117">
        <v>7</v>
      </c>
      <c r="E74" s="118">
        <f t="shared" si="1"/>
        <v>-1</v>
      </c>
      <c r="F74" s="119">
        <v>1</v>
      </c>
      <c r="G74" s="119"/>
      <c r="H74" s="119">
        <v>1</v>
      </c>
      <c r="I74" s="119"/>
      <c r="J74" s="119"/>
      <c r="K74" s="119"/>
      <c r="L74" s="119"/>
      <c r="M74" s="119"/>
      <c r="N74" s="119"/>
      <c r="O74" s="119"/>
      <c r="P74" s="120">
        <v>2</v>
      </c>
    </row>
    <row r="75" spans="2:16" ht="12.75" customHeight="1">
      <c r="B75" s="383" t="s">
        <v>882</v>
      </c>
      <c r="C75" s="119"/>
      <c r="D75" s="117">
        <v>3</v>
      </c>
      <c r="E75" s="118">
        <f t="shared" si="1"/>
        <v>-1</v>
      </c>
      <c r="F75" s="119"/>
      <c r="G75" s="119"/>
      <c r="H75" s="119"/>
      <c r="I75" s="119">
        <v>1</v>
      </c>
      <c r="J75" s="119"/>
      <c r="K75" s="119"/>
      <c r="L75" s="119"/>
      <c r="M75" s="119"/>
      <c r="N75" s="119"/>
      <c r="O75" s="119"/>
      <c r="P75" s="120"/>
    </row>
    <row r="76" spans="2:16" ht="12.75" customHeight="1">
      <c r="B76" s="116" t="s">
        <v>77</v>
      </c>
      <c r="C76" s="119">
        <v>12</v>
      </c>
      <c r="D76" s="117">
        <v>14</v>
      </c>
      <c r="E76" s="118">
        <f>IF(IF(D76="S/D",0,D76)&lt;&gt;0,(C76-D76)/D76,0)</f>
        <v>-0.14285714285714285</v>
      </c>
      <c r="F76" s="119"/>
      <c r="G76" s="119"/>
      <c r="H76" s="119">
        <v>3</v>
      </c>
      <c r="I76" s="119">
        <v>1</v>
      </c>
      <c r="J76" s="119"/>
      <c r="K76" s="119"/>
      <c r="L76" s="119"/>
      <c r="M76" s="119"/>
      <c r="N76" s="119"/>
      <c r="O76" s="119"/>
      <c r="P76" s="120">
        <v>3</v>
      </c>
    </row>
    <row r="77" spans="2:16" ht="12.75" customHeight="1">
      <c r="B77" s="121" t="s">
        <v>78</v>
      </c>
      <c r="C77" s="122">
        <v>2</v>
      </c>
      <c r="D77" s="439"/>
      <c r="E77" s="123">
        <f>IF(IF(D77="S/D",0,D77)&lt;&gt;0,(C77-D77)/D77,0)</f>
        <v>0</v>
      </c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4"/>
    </row>
    <row r="78" spans="2:16" ht="12.75" customHeight="1">
      <c r="B78" s="121" t="s">
        <v>883</v>
      </c>
      <c r="C78" s="122">
        <v>12</v>
      </c>
      <c r="D78" s="439">
        <v>9</v>
      </c>
      <c r="E78" s="123">
        <f>IF(IF(D78="S/D",0,D78)&lt;&gt;0,(C78-D78)/D78,0)</f>
        <v>0.3333333333333333</v>
      </c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4"/>
    </row>
    <row r="79" spans="2:16" ht="12.75" customHeight="1" thickBot="1">
      <c r="B79" s="116" t="s">
        <v>1086</v>
      </c>
      <c r="C79" s="122"/>
      <c r="D79" s="439"/>
      <c r="E79" s="123">
        <f>IF(IF(D79="S/D",0,D79)&lt;&gt;0,(C79-D79)/D79,0)</f>
        <v>0</v>
      </c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4"/>
    </row>
    <row r="80" spans="1:16" s="111" customFormat="1" ht="12.75" customHeight="1">
      <c r="A80" s="104"/>
      <c r="B80" s="125" t="s">
        <v>79</v>
      </c>
      <c r="C80" s="126">
        <v>82</v>
      </c>
      <c r="D80" s="126">
        <v>71</v>
      </c>
      <c r="E80" s="127">
        <f t="shared" si="1"/>
        <v>0.15492957746478872</v>
      </c>
      <c r="F80" s="126">
        <v>1</v>
      </c>
      <c r="G80" s="126">
        <v>0</v>
      </c>
      <c r="H80" s="126">
        <v>6</v>
      </c>
      <c r="I80" s="126">
        <v>1</v>
      </c>
      <c r="J80" s="126">
        <v>0</v>
      </c>
      <c r="K80" s="126">
        <v>0</v>
      </c>
      <c r="L80" s="126">
        <v>0</v>
      </c>
      <c r="M80" s="126">
        <v>0</v>
      </c>
      <c r="N80" s="126">
        <v>1</v>
      </c>
      <c r="O80" s="126">
        <v>0</v>
      </c>
      <c r="P80" s="126">
        <v>0</v>
      </c>
    </row>
    <row r="81" spans="2:16" ht="12.75" customHeight="1">
      <c r="B81" s="116" t="s">
        <v>80</v>
      </c>
      <c r="C81" s="119">
        <v>19</v>
      </c>
      <c r="D81" s="117">
        <v>14</v>
      </c>
      <c r="E81" s="118">
        <f t="shared" si="1"/>
        <v>0.35714285714285715</v>
      </c>
      <c r="F81" s="119"/>
      <c r="G81" s="119"/>
      <c r="H81" s="119">
        <v>3</v>
      </c>
      <c r="I81" s="119"/>
      <c r="J81" s="119"/>
      <c r="K81" s="119"/>
      <c r="L81" s="119"/>
      <c r="M81" s="119"/>
      <c r="N81" s="119"/>
      <c r="O81" s="119"/>
      <c r="P81" s="120"/>
    </row>
    <row r="82" spans="2:16" ht="12.75" customHeight="1" thickBot="1">
      <c r="B82" s="121" t="s">
        <v>81</v>
      </c>
      <c r="C82" s="122">
        <v>63</v>
      </c>
      <c r="D82" s="439">
        <v>57</v>
      </c>
      <c r="E82" s="123">
        <f aca="true" t="shared" si="5" ref="E82:E151">IF(IF(D82="S/D",0,D82)&lt;&gt;0,(C82-D82)/D82,0)</f>
        <v>0.10526315789473684</v>
      </c>
      <c r="F82" s="122">
        <v>1</v>
      </c>
      <c r="G82" s="122"/>
      <c r="H82" s="122">
        <v>3</v>
      </c>
      <c r="I82" s="122">
        <v>1</v>
      </c>
      <c r="J82" s="122"/>
      <c r="K82" s="122"/>
      <c r="L82" s="122"/>
      <c r="M82" s="122"/>
      <c r="N82" s="122">
        <v>1</v>
      </c>
      <c r="O82" s="122"/>
      <c r="P82" s="124"/>
    </row>
    <row r="83" spans="1:16" s="111" customFormat="1" ht="12.75" customHeight="1">
      <c r="A83" s="104"/>
      <c r="B83" s="125" t="s">
        <v>82</v>
      </c>
      <c r="C83" s="126">
        <v>299</v>
      </c>
      <c r="D83" s="126">
        <v>308</v>
      </c>
      <c r="E83" s="127">
        <f t="shared" si="5"/>
        <v>-0.02922077922077922</v>
      </c>
      <c r="F83" s="126">
        <v>6</v>
      </c>
      <c r="G83" s="126">
        <v>5</v>
      </c>
      <c r="H83" s="126">
        <v>120</v>
      </c>
      <c r="I83" s="126">
        <v>120</v>
      </c>
      <c r="J83" s="126">
        <v>0</v>
      </c>
      <c r="K83" s="126">
        <v>0</v>
      </c>
      <c r="L83" s="126">
        <v>0</v>
      </c>
      <c r="M83" s="126">
        <v>0</v>
      </c>
      <c r="N83" s="126">
        <v>1</v>
      </c>
      <c r="O83" s="126">
        <v>0</v>
      </c>
      <c r="P83" s="126">
        <v>82</v>
      </c>
    </row>
    <row r="84" spans="2:16" ht="12.75" customHeight="1">
      <c r="B84" s="116" t="s">
        <v>83</v>
      </c>
      <c r="C84" s="119"/>
      <c r="D84" s="117">
        <v>0</v>
      </c>
      <c r="E84" s="118">
        <f t="shared" si="5"/>
        <v>0</v>
      </c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20"/>
    </row>
    <row r="85" spans="2:16" ht="12.75" customHeight="1">
      <c r="B85" s="116" t="s">
        <v>84</v>
      </c>
      <c r="C85" s="119"/>
      <c r="D85" s="117">
        <v>0</v>
      </c>
      <c r="E85" s="118">
        <f t="shared" si="5"/>
        <v>0</v>
      </c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20"/>
    </row>
    <row r="86" spans="2:16" ht="12.75" customHeight="1">
      <c r="B86" s="116" t="s">
        <v>85</v>
      </c>
      <c r="C86" s="119"/>
      <c r="D86" s="117">
        <v>0</v>
      </c>
      <c r="E86" s="118">
        <f t="shared" si="5"/>
        <v>0</v>
      </c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20"/>
    </row>
    <row r="87" spans="2:16" ht="12.75" customHeight="1">
      <c r="B87" s="116" t="s">
        <v>86</v>
      </c>
      <c r="C87" s="119">
        <v>3</v>
      </c>
      <c r="D87" s="117">
        <v>18</v>
      </c>
      <c r="E87" s="118">
        <f t="shared" si="5"/>
        <v>-0.8333333333333334</v>
      </c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20"/>
    </row>
    <row r="88" spans="2:16" ht="12.75" customHeight="1">
      <c r="B88" s="116" t="s">
        <v>87</v>
      </c>
      <c r="C88" s="119"/>
      <c r="D88" s="117">
        <v>1</v>
      </c>
      <c r="E88" s="118">
        <f t="shared" si="5"/>
        <v>-1</v>
      </c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20"/>
    </row>
    <row r="89" spans="2:16" ht="12.75" customHeight="1">
      <c r="B89" s="116" t="s">
        <v>88</v>
      </c>
      <c r="C89" s="119">
        <v>7</v>
      </c>
      <c r="D89" s="117">
        <v>5</v>
      </c>
      <c r="E89" s="118">
        <f t="shared" si="5"/>
        <v>0.4</v>
      </c>
      <c r="F89" s="119"/>
      <c r="G89" s="119"/>
      <c r="H89" s="119"/>
      <c r="I89" s="119"/>
      <c r="J89" s="119"/>
      <c r="K89" s="119"/>
      <c r="L89" s="119"/>
      <c r="M89" s="119"/>
      <c r="N89" s="119">
        <v>1</v>
      </c>
      <c r="O89" s="119"/>
      <c r="P89" s="120">
        <v>5</v>
      </c>
    </row>
    <row r="90" spans="2:16" ht="12.75" customHeight="1">
      <c r="B90" s="116" t="s">
        <v>89</v>
      </c>
      <c r="C90" s="119">
        <v>52</v>
      </c>
      <c r="D90" s="117">
        <v>53</v>
      </c>
      <c r="E90" s="118">
        <f t="shared" si="5"/>
        <v>-0.018867924528301886</v>
      </c>
      <c r="F90" s="119">
        <v>1</v>
      </c>
      <c r="G90" s="119"/>
      <c r="H90" s="119">
        <v>49</v>
      </c>
      <c r="I90" s="119">
        <v>52</v>
      </c>
      <c r="J90" s="119"/>
      <c r="K90" s="119"/>
      <c r="L90" s="119"/>
      <c r="M90" s="119"/>
      <c r="N90" s="119"/>
      <c r="O90" s="119"/>
      <c r="P90" s="120">
        <v>54</v>
      </c>
    </row>
    <row r="91" spans="2:16" ht="12.75" customHeight="1">
      <c r="B91" s="116" t="s">
        <v>90</v>
      </c>
      <c r="C91" s="119">
        <v>14</v>
      </c>
      <c r="D91" s="117">
        <v>5</v>
      </c>
      <c r="E91" s="118">
        <f>IF(IF(D91="S/D",0,D91)&lt;&gt;0,(C91-D91)/D91,0)</f>
        <v>1.8</v>
      </c>
      <c r="F91" s="119">
        <v>2</v>
      </c>
      <c r="G91" s="119">
        <v>2</v>
      </c>
      <c r="H91" s="119">
        <v>1</v>
      </c>
      <c r="I91" s="119">
        <v>1</v>
      </c>
      <c r="J91" s="119"/>
      <c r="K91" s="119"/>
      <c r="L91" s="119"/>
      <c r="M91" s="119"/>
      <c r="N91" s="119"/>
      <c r="O91" s="119"/>
      <c r="P91" s="120">
        <v>2</v>
      </c>
    </row>
    <row r="92" spans="2:16" ht="12.75" customHeight="1">
      <c r="B92" s="116" t="s">
        <v>91</v>
      </c>
      <c r="C92" s="119">
        <v>223</v>
      </c>
      <c r="D92" s="117">
        <v>226</v>
      </c>
      <c r="E92" s="118">
        <f>IF(IF(D92="S/D",0,D92)&lt;&gt;0,(C92-D92)/D92,0)</f>
        <v>-0.01327433628318584</v>
      </c>
      <c r="F92" s="119">
        <v>3</v>
      </c>
      <c r="G92" s="119">
        <v>3</v>
      </c>
      <c r="H92" s="119">
        <v>68</v>
      </c>
      <c r="I92" s="119">
        <v>66</v>
      </c>
      <c r="J92" s="119"/>
      <c r="K92" s="119"/>
      <c r="L92" s="119"/>
      <c r="M92" s="119"/>
      <c r="N92" s="119"/>
      <c r="O92" s="119"/>
      <c r="P92" s="120">
        <v>21</v>
      </c>
    </row>
    <row r="93" spans="2:16" ht="12.75" customHeight="1">
      <c r="B93" s="121" t="s">
        <v>92</v>
      </c>
      <c r="C93" s="122"/>
      <c r="D93" s="439"/>
      <c r="E93" s="123">
        <f>IF(IF(D93="S/D",0,D93)&lt;&gt;0,(C93-D93)/D93,0)</f>
        <v>0</v>
      </c>
      <c r="F93" s="122"/>
      <c r="G93" s="122"/>
      <c r="H93" s="122">
        <v>2</v>
      </c>
      <c r="I93" s="122">
        <v>1</v>
      </c>
      <c r="J93" s="122"/>
      <c r="K93" s="122"/>
      <c r="L93" s="122"/>
      <c r="M93" s="122"/>
      <c r="N93" s="122"/>
      <c r="O93" s="122"/>
      <c r="P93" s="124"/>
    </row>
    <row r="94" spans="2:16" ht="12.75" customHeight="1" thickBot="1">
      <c r="B94" s="116" t="s">
        <v>884</v>
      </c>
      <c r="C94" s="119"/>
      <c r="D94" s="117"/>
      <c r="E94" s="123">
        <f>IF(IF(D94="S/D",0,D94)&lt;&gt;0,(C94-D94)/D94,0)</f>
        <v>0</v>
      </c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20"/>
    </row>
    <row r="95" spans="1:16" s="111" customFormat="1" ht="12.75" customHeight="1">
      <c r="A95" s="104"/>
      <c r="B95" s="125" t="s">
        <v>93</v>
      </c>
      <c r="C95" s="126">
        <v>17374</v>
      </c>
      <c r="D95" s="126">
        <v>18370</v>
      </c>
      <c r="E95" s="127">
        <f t="shared" si="5"/>
        <v>-0.05421883505715841</v>
      </c>
      <c r="F95" s="126">
        <v>221</v>
      </c>
      <c r="G95" s="126">
        <v>157</v>
      </c>
      <c r="H95" s="126">
        <v>546</v>
      </c>
      <c r="I95" s="126">
        <v>595</v>
      </c>
      <c r="J95" s="126">
        <v>0</v>
      </c>
      <c r="K95" s="126">
        <v>0</v>
      </c>
      <c r="L95" s="126">
        <v>0</v>
      </c>
      <c r="M95" s="126">
        <v>0</v>
      </c>
      <c r="N95" s="126">
        <v>8</v>
      </c>
      <c r="O95" s="126">
        <v>50</v>
      </c>
      <c r="P95" s="126">
        <v>612</v>
      </c>
    </row>
    <row r="96" spans="2:16" ht="12.75" customHeight="1">
      <c r="B96" s="116" t="s">
        <v>1087</v>
      </c>
      <c r="C96" s="119">
        <v>6591</v>
      </c>
      <c r="D96" s="117">
        <v>7108</v>
      </c>
      <c r="E96" s="118">
        <f t="shared" si="5"/>
        <v>-0.07273494653911086</v>
      </c>
      <c r="F96" s="119">
        <v>86</v>
      </c>
      <c r="G96" s="119">
        <v>60</v>
      </c>
      <c r="H96" s="119">
        <v>113</v>
      </c>
      <c r="I96" s="119">
        <v>139</v>
      </c>
      <c r="J96" s="119"/>
      <c r="K96" s="119"/>
      <c r="L96" s="119"/>
      <c r="M96" s="119"/>
      <c r="N96" s="119"/>
      <c r="O96" s="119"/>
      <c r="P96" s="120">
        <v>189</v>
      </c>
    </row>
    <row r="97" spans="2:16" ht="12.75" customHeight="1">
      <c r="B97" s="116" t="s">
        <v>94</v>
      </c>
      <c r="C97" s="119">
        <v>3258</v>
      </c>
      <c r="D97" s="117">
        <v>3526</v>
      </c>
      <c r="E97" s="118">
        <f t="shared" si="5"/>
        <v>-0.0760068065796937</v>
      </c>
      <c r="F97" s="119">
        <v>61</v>
      </c>
      <c r="G97" s="119">
        <v>40</v>
      </c>
      <c r="H97" s="119">
        <v>110</v>
      </c>
      <c r="I97" s="119">
        <v>109</v>
      </c>
      <c r="J97" s="119"/>
      <c r="K97" s="119"/>
      <c r="L97" s="119"/>
      <c r="M97" s="119"/>
      <c r="N97" s="119"/>
      <c r="O97" s="119">
        <v>24</v>
      </c>
      <c r="P97" s="120">
        <v>129</v>
      </c>
    </row>
    <row r="98" spans="2:16" ht="12.75" customHeight="1">
      <c r="B98" s="116" t="s">
        <v>95</v>
      </c>
      <c r="C98" s="368">
        <v>390</v>
      </c>
      <c r="D98" s="530">
        <v>400</v>
      </c>
      <c r="E98" s="370">
        <f t="shared" si="5"/>
        <v>-0.025</v>
      </c>
      <c r="F98" s="119">
        <v>10</v>
      </c>
      <c r="G98" s="119">
        <v>5</v>
      </c>
      <c r="H98" s="119">
        <v>8</v>
      </c>
      <c r="I98" s="119">
        <v>18</v>
      </c>
      <c r="J98" s="119"/>
      <c r="K98" s="119"/>
      <c r="L98" s="119"/>
      <c r="M98" s="119"/>
      <c r="N98" s="119"/>
      <c r="O98" s="119">
        <v>7</v>
      </c>
      <c r="P98" s="120">
        <v>15</v>
      </c>
    </row>
    <row r="99" spans="2:16" ht="12.75" customHeight="1">
      <c r="B99" s="116" t="s">
        <v>96</v>
      </c>
      <c r="C99" s="119">
        <v>445</v>
      </c>
      <c r="D99" s="117">
        <v>495</v>
      </c>
      <c r="E99" s="118">
        <f t="shared" si="5"/>
        <v>-0.10101010101010101</v>
      </c>
      <c r="F99" s="119">
        <v>14</v>
      </c>
      <c r="G99" s="119">
        <v>10</v>
      </c>
      <c r="H99" s="119">
        <v>23</v>
      </c>
      <c r="I99" s="119">
        <v>20</v>
      </c>
      <c r="J99" s="119"/>
      <c r="K99" s="119"/>
      <c r="L99" s="119"/>
      <c r="M99" s="119"/>
      <c r="N99" s="119"/>
      <c r="O99" s="119">
        <v>19</v>
      </c>
      <c r="P99" s="120">
        <v>60</v>
      </c>
    </row>
    <row r="100" spans="2:16" ht="12.75" customHeight="1">
      <c r="B100" s="116" t="s">
        <v>97</v>
      </c>
      <c r="C100" s="119">
        <v>14</v>
      </c>
      <c r="D100" s="117">
        <v>2</v>
      </c>
      <c r="E100" s="118">
        <f t="shared" si="5"/>
        <v>6</v>
      </c>
      <c r="F100" s="119"/>
      <c r="G100" s="119"/>
      <c r="H100" s="119">
        <v>2</v>
      </c>
      <c r="I100" s="119">
        <v>1</v>
      </c>
      <c r="J100" s="119"/>
      <c r="K100" s="119"/>
      <c r="L100" s="119"/>
      <c r="M100" s="119"/>
      <c r="N100" s="119"/>
      <c r="O100" s="119"/>
      <c r="P100" s="120">
        <v>2</v>
      </c>
    </row>
    <row r="101" spans="2:16" ht="12.75" customHeight="1">
      <c r="B101" s="116" t="s">
        <v>98</v>
      </c>
      <c r="C101" s="119">
        <v>245</v>
      </c>
      <c r="D101" s="117">
        <v>216</v>
      </c>
      <c r="E101" s="118">
        <f t="shared" si="5"/>
        <v>0.13425925925925927</v>
      </c>
      <c r="F101" s="119">
        <v>3</v>
      </c>
      <c r="G101" s="119">
        <v>2</v>
      </c>
      <c r="H101" s="119">
        <v>10</v>
      </c>
      <c r="I101" s="119">
        <v>7</v>
      </c>
      <c r="J101" s="119"/>
      <c r="K101" s="119"/>
      <c r="L101" s="119"/>
      <c r="M101" s="119"/>
      <c r="N101" s="119"/>
      <c r="O101" s="119"/>
      <c r="P101" s="120">
        <v>10</v>
      </c>
    </row>
    <row r="102" spans="2:16" ht="12.75" customHeight="1">
      <c r="B102" s="116" t="s">
        <v>99</v>
      </c>
      <c r="C102" s="119">
        <v>114</v>
      </c>
      <c r="D102" s="117">
        <v>71</v>
      </c>
      <c r="E102" s="118">
        <f t="shared" si="5"/>
        <v>0.6056338028169014</v>
      </c>
      <c r="F102" s="119">
        <v>8</v>
      </c>
      <c r="G102" s="119">
        <v>3</v>
      </c>
      <c r="H102" s="119">
        <v>10</v>
      </c>
      <c r="I102" s="119">
        <v>10</v>
      </c>
      <c r="J102" s="119"/>
      <c r="K102" s="119"/>
      <c r="L102" s="119"/>
      <c r="M102" s="119"/>
      <c r="N102" s="119"/>
      <c r="O102" s="119"/>
      <c r="P102" s="120">
        <v>5</v>
      </c>
    </row>
    <row r="103" spans="2:16" ht="12.75" customHeight="1">
      <c r="B103" s="116" t="s">
        <v>1088</v>
      </c>
      <c r="C103" s="119">
        <v>1900</v>
      </c>
      <c r="D103" s="117">
        <v>2028</v>
      </c>
      <c r="E103" s="118">
        <f t="shared" si="5"/>
        <v>-0.0631163708086785</v>
      </c>
      <c r="F103" s="119">
        <v>5</v>
      </c>
      <c r="G103" s="119">
        <v>4</v>
      </c>
      <c r="H103" s="119">
        <v>108</v>
      </c>
      <c r="I103" s="119">
        <v>123</v>
      </c>
      <c r="J103" s="119"/>
      <c r="K103" s="119"/>
      <c r="L103" s="119"/>
      <c r="M103" s="119"/>
      <c r="N103" s="119">
        <v>2</v>
      </c>
      <c r="O103" s="119"/>
      <c r="P103" s="120">
        <v>92</v>
      </c>
    </row>
    <row r="104" spans="2:16" ht="12.75" customHeight="1">
      <c r="B104" s="116" t="s">
        <v>1089</v>
      </c>
      <c r="C104" s="119">
        <v>591</v>
      </c>
      <c r="D104" s="117">
        <v>422</v>
      </c>
      <c r="E104" s="118">
        <f t="shared" si="5"/>
        <v>0.4004739336492891</v>
      </c>
      <c r="F104" s="119">
        <v>5</v>
      </c>
      <c r="G104" s="119">
        <v>7</v>
      </c>
      <c r="H104" s="119">
        <v>57</v>
      </c>
      <c r="I104" s="119">
        <v>63</v>
      </c>
      <c r="J104" s="119"/>
      <c r="K104" s="119"/>
      <c r="L104" s="119"/>
      <c r="M104" s="119"/>
      <c r="N104" s="119">
        <v>3</v>
      </c>
      <c r="O104" s="119"/>
      <c r="P104" s="120">
        <v>33</v>
      </c>
    </row>
    <row r="105" spans="2:16" ht="12.75" customHeight="1">
      <c r="B105" s="116" t="s">
        <v>100</v>
      </c>
      <c r="C105" s="119">
        <v>28</v>
      </c>
      <c r="D105" s="117">
        <v>14</v>
      </c>
      <c r="E105" s="118">
        <f t="shared" si="5"/>
        <v>1</v>
      </c>
      <c r="F105" s="119"/>
      <c r="G105" s="119">
        <v>1</v>
      </c>
      <c r="H105" s="119">
        <v>14</v>
      </c>
      <c r="I105" s="119">
        <v>8</v>
      </c>
      <c r="J105" s="119"/>
      <c r="K105" s="119"/>
      <c r="L105" s="119"/>
      <c r="M105" s="119"/>
      <c r="N105" s="119"/>
      <c r="O105" s="119"/>
      <c r="P105" s="120">
        <v>2</v>
      </c>
    </row>
    <row r="106" spans="2:16" ht="12.75" customHeight="1">
      <c r="B106" s="116" t="s">
        <v>1090</v>
      </c>
      <c r="C106" s="119">
        <v>23</v>
      </c>
      <c r="D106" s="117">
        <v>53</v>
      </c>
      <c r="E106" s="118">
        <f t="shared" si="5"/>
        <v>-0.5660377358490566</v>
      </c>
      <c r="F106" s="119"/>
      <c r="G106" s="119"/>
      <c r="H106" s="119">
        <v>7</v>
      </c>
      <c r="I106" s="119">
        <v>16</v>
      </c>
      <c r="J106" s="119"/>
      <c r="K106" s="119"/>
      <c r="L106" s="119"/>
      <c r="M106" s="119"/>
      <c r="N106" s="119">
        <v>1</v>
      </c>
      <c r="O106" s="119"/>
      <c r="P106" s="120">
        <v>4</v>
      </c>
    </row>
    <row r="107" spans="2:16" ht="12.75" customHeight="1">
      <c r="B107" s="116" t="s">
        <v>1091</v>
      </c>
      <c r="C107" s="119"/>
      <c r="D107" s="117">
        <v>0</v>
      </c>
      <c r="E107" s="118">
        <f t="shared" si="5"/>
        <v>0</v>
      </c>
      <c r="F107" s="119"/>
      <c r="G107" s="119"/>
      <c r="H107" s="119">
        <v>6</v>
      </c>
      <c r="I107" s="119">
        <v>4</v>
      </c>
      <c r="J107" s="119"/>
      <c r="K107" s="119"/>
      <c r="L107" s="119"/>
      <c r="M107" s="119"/>
      <c r="N107" s="119"/>
      <c r="O107" s="119"/>
      <c r="P107" s="120">
        <v>1</v>
      </c>
    </row>
    <row r="108" spans="2:16" ht="12.75" customHeight="1">
      <c r="B108" s="116" t="s">
        <v>101</v>
      </c>
      <c r="C108" s="119"/>
      <c r="D108" s="117">
        <v>0</v>
      </c>
      <c r="E108" s="118">
        <f t="shared" si="5"/>
        <v>0</v>
      </c>
      <c r="F108" s="119"/>
      <c r="G108" s="119"/>
      <c r="H108" s="119"/>
      <c r="I108" s="119">
        <v>1</v>
      </c>
      <c r="J108" s="119"/>
      <c r="K108" s="119"/>
      <c r="L108" s="119"/>
      <c r="M108" s="119"/>
      <c r="N108" s="119"/>
      <c r="O108" s="119"/>
      <c r="P108" s="120">
        <v>53</v>
      </c>
    </row>
    <row r="109" spans="2:16" ht="12.75" customHeight="1">
      <c r="B109" s="116" t="s">
        <v>102</v>
      </c>
      <c r="C109" s="119">
        <v>3709</v>
      </c>
      <c r="D109" s="117">
        <v>3973</v>
      </c>
      <c r="E109" s="118">
        <f t="shared" si="5"/>
        <v>-0.066448527561037</v>
      </c>
      <c r="F109" s="119">
        <v>27</v>
      </c>
      <c r="G109" s="119">
        <v>24</v>
      </c>
      <c r="H109" s="119">
        <v>60</v>
      </c>
      <c r="I109" s="119">
        <v>57</v>
      </c>
      <c r="J109" s="119"/>
      <c r="K109" s="119"/>
      <c r="L109" s="119"/>
      <c r="M109" s="119"/>
      <c r="N109" s="119">
        <v>2</v>
      </c>
      <c r="O109" s="119"/>
      <c r="P109" s="120"/>
    </row>
    <row r="110" spans="2:16" ht="12.75" customHeight="1">
      <c r="B110" s="116" t="s">
        <v>103</v>
      </c>
      <c r="C110" s="119"/>
      <c r="D110" s="117">
        <v>0</v>
      </c>
      <c r="E110" s="118">
        <f t="shared" si="5"/>
        <v>0</v>
      </c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20"/>
    </row>
    <row r="111" spans="2:16" ht="12.75" customHeight="1">
      <c r="B111" s="116" t="s">
        <v>104</v>
      </c>
      <c r="C111" s="119"/>
      <c r="D111" s="117">
        <v>0</v>
      </c>
      <c r="E111" s="118">
        <f t="shared" si="5"/>
        <v>0</v>
      </c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20"/>
    </row>
    <row r="112" spans="2:16" ht="12.75" customHeight="1">
      <c r="B112" s="116" t="s">
        <v>105</v>
      </c>
      <c r="C112" s="119">
        <v>27</v>
      </c>
      <c r="D112" s="117">
        <v>18</v>
      </c>
      <c r="E112" s="118">
        <f t="shared" si="5"/>
        <v>0.5</v>
      </c>
      <c r="F112" s="119"/>
      <c r="G112" s="119"/>
      <c r="H112" s="119">
        <v>2</v>
      </c>
      <c r="I112" s="119">
        <v>1</v>
      </c>
      <c r="J112" s="119"/>
      <c r="K112" s="119"/>
      <c r="L112" s="119"/>
      <c r="M112" s="119"/>
      <c r="N112" s="119"/>
      <c r="O112" s="119"/>
      <c r="P112" s="120"/>
    </row>
    <row r="113" spans="2:16" ht="12.75" customHeight="1">
      <c r="B113" s="116" t="s">
        <v>1092</v>
      </c>
      <c r="C113" s="119">
        <v>2</v>
      </c>
      <c r="D113" s="117">
        <v>1</v>
      </c>
      <c r="E113" s="118">
        <f t="shared" si="5"/>
        <v>1</v>
      </c>
      <c r="F113" s="119"/>
      <c r="G113" s="119"/>
      <c r="H113" s="119"/>
      <c r="I113" s="119">
        <v>1</v>
      </c>
      <c r="J113" s="119"/>
      <c r="K113" s="119"/>
      <c r="L113" s="119"/>
      <c r="M113" s="119"/>
      <c r="N113" s="119"/>
      <c r="O113" s="119"/>
      <c r="P113" s="120">
        <v>1</v>
      </c>
    </row>
    <row r="114" spans="2:16" ht="12.75" customHeight="1">
      <c r="B114" s="116" t="s">
        <v>1093</v>
      </c>
      <c r="C114" s="119">
        <v>5</v>
      </c>
      <c r="D114" s="117">
        <v>13</v>
      </c>
      <c r="E114" s="118">
        <f t="shared" si="5"/>
        <v>-0.6153846153846154</v>
      </c>
      <c r="F114" s="119"/>
      <c r="G114" s="119"/>
      <c r="H114" s="119">
        <v>3</v>
      </c>
      <c r="I114" s="119"/>
      <c r="J114" s="119"/>
      <c r="K114" s="119"/>
      <c r="L114" s="119"/>
      <c r="M114" s="119"/>
      <c r="N114" s="119"/>
      <c r="O114" s="119"/>
      <c r="P114" s="120">
        <v>1</v>
      </c>
    </row>
    <row r="115" spans="2:16" ht="12.75" customHeight="1">
      <c r="B115" s="116" t="s">
        <v>106</v>
      </c>
      <c r="C115" s="119"/>
      <c r="D115" s="117">
        <v>0</v>
      </c>
      <c r="E115" s="118">
        <f t="shared" si="5"/>
        <v>0</v>
      </c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20"/>
    </row>
    <row r="116" spans="2:16" ht="12.75" customHeight="1">
      <c r="B116" s="116" t="s">
        <v>107</v>
      </c>
      <c r="C116" s="119"/>
      <c r="D116" s="117">
        <v>0</v>
      </c>
      <c r="E116" s="118">
        <f t="shared" si="5"/>
        <v>0</v>
      </c>
      <c r="F116" s="119"/>
      <c r="G116" s="119"/>
      <c r="H116" s="119">
        <v>1</v>
      </c>
      <c r="I116" s="119"/>
      <c r="J116" s="119"/>
      <c r="K116" s="119"/>
      <c r="L116" s="119"/>
      <c r="M116" s="119"/>
      <c r="N116" s="119"/>
      <c r="O116" s="119"/>
      <c r="P116" s="120">
        <v>1</v>
      </c>
    </row>
    <row r="117" spans="2:16" ht="12.75" customHeight="1">
      <c r="B117" s="116" t="s">
        <v>108</v>
      </c>
      <c r="C117" s="119">
        <v>1</v>
      </c>
      <c r="D117" s="117">
        <v>4</v>
      </c>
      <c r="E117" s="118">
        <f t="shared" si="5"/>
        <v>-0.75</v>
      </c>
      <c r="F117" s="119">
        <v>1</v>
      </c>
      <c r="G117" s="119">
        <v>1</v>
      </c>
      <c r="H117" s="119"/>
      <c r="I117" s="119"/>
      <c r="J117" s="119"/>
      <c r="K117" s="119"/>
      <c r="L117" s="119"/>
      <c r="M117" s="119"/>
      <c r="N117" s="119"/>
      <c r="O117" s="119"/>
      <c r="P117" s="120"/>
    </row>
    <row r="118" spans="2:16" ht="12.75" customHeight="1">
      <c r="B118" s="116" t="s">
        <v>109</v>
      </c>
      <c r="C118" s="119">
        <v>3</v>
      </c>
      <c r="D118" s="117">
        <v>8</v>
      </c>
      <c r="E118" s="118">
        <f t="shared" si="5"/>
        <v>-0.625</v>
      </c>
      <c r="F118" s="119">
        <v>1</v>
      </c>
      <c r="G118" s="119"/>
      <c r="H118" s="119">
        <v>3</v>
      </c>
      <c r="I118" s="119">
        <v>4</v>
      </c>
      <c r="J118" s="119"/>
      <c r="K118" s="119"/>
      <c r="L118" s="119"/>
      <c r="M118" s="119"/>
      <c r="N118" s="119"/>
      <c r="O118" s="119"/>
      <c r="P118" s="120">
        <v>10</v>
      </c>
    </row>
    <row r="119" spans="2:16" ht="12.75" customHeight="1">
      <c r="B119" s="116" t="s">
        <v>110</v>
      </c>
      <c r="C119" s="119">
        <v>16</v>
      </c>
      <c r="D119" s="117">
        <v>15</v>
      </c>
      <c r="E119" s="118">
        <f t="shared" si="5"/>
        <v>0.06666666666666667</v>
      </c>
      <c r="F119" s="119"/>
      <c r="G119" s="119"/>
      <c r="H119" s="119">
        <v>9</v>
      </c>
      <c r="I119" s="119">
        <v>9</v>
      </c>
      <c r="J119" s="119"/>
      <c r="K119" s="119"/>
      <c r="L119" s="119"/>
      <c r="M119" s="119"/>
      <c r="N119" s="119"/>
      <c r="O119" s="119"/>
      <c r="P119" s="120">
        <v>3</v>
      </c>
    </row>
    <row r="120" spans="2:16" ht="12.75" customHeight="1">
      <c r="B120" s="121" t="s">
        <v>111</v>
      </c>
      <c r="C120" s="122">
        <v>10</v>
      </c>
      <c r="D120" s="439">
        <v>1</v>
      </c>
      <c r="E120" s="123">
        <f t="shared" si="5"/>
        <v>9</v>
      </c>
      <c r="F120" s="122"/>
      <c r="G120" s="122"/>
      <c r="H120" s="122"/>
      <c r="I120" s="122">
        <v>4</v>
      </c>
      <c r="J120" s="122"/>
      <c r="K120" s="122"/>
      <c r="L120" s="122"/>
      <c r="M120" s="122"/>
      <c r="N120" s="122"/>
      <c r="O120" s="122"/>
      <c r="P120" s="124">
        <v>1</v>
      </c>
    </row>
    <row r="121" spans="2:16" ht="12.75" customHeight="1">
      <c r="B121" s="121" t="s">
        <v>112</v>
      </c>
      <c r="C121" s="122"/>
      <c r="D121" s="439">
        <v>2</v>
      </c>
      <c r="E121" s="123">
        <f t="shared" si="5"/>
        <v>-1</v>
      </c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4"/>
    </row>
    <row r="122" spans="2:16" ht="12.75" customHeight="1">
      <c r="B122" s="121" t="s">
        <v>1094</v>
      </c>
      <c r="C122" s="122"/>
      <c r="D122" s="439">
        <v>0</v>
      </c>
      <c r="E122" s="123">
        <f t="shared" si="5"/>
        <v>0</v>
      </c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4"/>
    </row>
    <row r="123" spans="2:16" ht="12.75" customHeight="1">
      <c r="B123" s="121" t="s">
        <v>113</v>
      </c>
      <c r="C123" s="122"/>
      <c r="D123" s="439">
        <v>0</v>
      </c>
      <c r="E123" s="123">
        <f t="shared" si="5"/>
        <v>0</v>
      </c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4"/>
    </row>
    <row r="124" spans="2:16" ht="12.75" customHeight="1">
      <c r="B124" s="116" t="s">
        <v>1095</v>
      </c>
      <c r="C124" s="122">
        <v>2</v>
      </c>
      <c r="D124" s="439"/>
      <c r="E124" s="123">
        <f>IF(IF(D124="S/D",0,D124)&lt;&gt;0,(C124-D124)/D124,0)</f>
        <v>0</v>
      </c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4"/>
    </row>
    <row r="125" spans="2:16" ht="12.75" customHeight="1">
      <c r="B125" s="116" t="s">
        <v>1096</v>
      </c>
      <c r="C125" s="122"/>
      <c r="D125" s="439"/>
      <c r="E125" s="123">
        <f t="shared" si="5"/>
        <v>0</v>
      </c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4"/>
    </row>
    <row r="126" spans="2:16" ht="12.75" customHeight="1">
      <c r="B126" s="116" t="s">
        <v>1097</v>
      </c>
      <c r="C126" s="122"/>
      <c r="D126" s="439"/>
      <c r="E126" s="123">
        <f>IF(IF(D126="S/D",0,D126)&lt;&gt;0,(C126-D126)/D126,0)</f>
        <v>0</v>
      </c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4"/>
    </row>
    <row r="127" spans="2:16" ht="12.75" customHeight="1">
      <c r="B127" s="116" t="s">
        <v>1098</v>
      </c>
      <c r="C127" s="122"/>
      <c r="D127" s="439"/>
      <c r="E127" s="123">
        <f t="shared" si="5"/>
        <v>0</v>
      </c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4"/>
    </row>
    <row r="128" spans="2:16" ht="12.75" customHeight="1" thickBot="1">
      <c r="B128" s="116" t="s">
        <v>1099</v>
      </c>
      <c r="C128" s="122"/>
      <c r="D128" s="439"/>
      <c r="E128" s="123">
        <f t="shared" si="5"/>
        <v>0</v>
      </c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4"/>
    </row>
    <row r="129" spans="1:16" s="111" customFormat="1" ht="12.75" customHeight="1">
      <c r="A129" s="104"/>
      <c r="B129" s="125" t="s">
        <v>114</v>
      </c>
      <c r="C129" s="126">
        <v>3</v>
      </c>
      <c r="D129" s="126">
        <v>8</v>
      </c>
      <c r="E129" s="127">
        <f t="shared" si="5"/>
        <v>-0.625</v>
      </c>
      <c r="F129" s="126">
        <v>0</v>
      </c>
      <c r="G129" s="126">
        <v>0</v>
      </c>
      <c r="H129" s="126">
        <v>7</v>
      </c>
      <c r="I129" s="126">
        <v>8</v>
      </c>
      <c r="J129" s="126">
        <v>0</v>
      </c>
      <c r="K129" s="126">
        <v>0</v>
      </c>
      <c r="L129" s="126">
        <v>0</v>
      </c>
      <c r="M129" s="126">
        <v>0</v>
      </c>
      <c r="N129" s="126">
        <v>3</v>
      </c>
      <c r="O129" s="126">
        <v>0</v>
      </c>
      <c r="P129" s="126">
        <v>7</v>
      </c>
    </row>
    <row r="130" spans="2:16" ht="12.75" customHeight="1">
      <c r="B130" s="116" t="s">
        <v>115</v>
      </c>
      <c r="C130" s="119">
        <v>1</v>
      </c>
      <c r="D130" s="117">
        <v>3</v>
      </c>
      <c r="E130" s="118">
        <f t="shared" si="5"/>
        <v>-0.6666666666666666</v>
      </c>
      <c r="F130" s="119"/>
      <c r="G130" s="119"/>
      <c r="H130" s="119">
        <v>7</v>
      </c>
      <c r="I130" s="119">
        <v>8</v>
      </c>
      <c r="J130" s="119"/>
      <c r="K130" s="119"/>
      <c r="L130" s="119"/>
      <c r="M130" s="119"/>
      <c r="N130" s="119">
        <v>2</v>
      </c>
      <c r="O130" s="119"/>
      <c r="P130" s="120">
        <v>5</v>
      </c>
    </row>
    <row r="131" spans="2:16" ht="12.75" customHeight="1">
      <c r="B131" s="116" t="s">
        <v>116</v>
      </c>
      <c r="C131" s="119"/>
      <c r="D131" s="117">
        <v>0</v>
      </c>
      <c r="E131" s="118">
        <f t="shared" si="5"/>
        <v>0</v>
      </c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20"/>
    </row>
    <row r="132" spans="2:16" ht="12.75" customHeight="1">
      <c r="B132" s="116" t="s">
        <v>117</v>
      </c>
      <c r="C132" s="119">
        <v>2</v>
      </c>
      <c r="D132" s="117">
        <v>5</v>
      </c>
      <c r="E132" s="118">
        <f t="shared" si="5"/>
        <v>-0.6</v>
      </c>
      <c r="F132" s="119"/>
      <c r="G132" s="119"/>
      <c r="H132" s="119"/>
      <c r="I132" s="119"/>
      <c r="J132" s="119"/>
      <c r="K132" s="119"/>
      <c r="L132" s="119"/>
      <c r="M132" s="119"/>
      <c r="N132" s="119">
        <v>1</v>
      </c>
      <c r="O132" s="119"/>
      <c r="P132" s="120"/>
    </row>
    <row r="133" spans="2:16" ht="12.75" customHeight="1">
      <c r="B133" s="116" t="s">
        <v>118</v>
      </c>
      <c r="C133" s="119"/>
      <c r="D133" s="117">
        <v>0</v>
      </c>
      <c r="E133" s="118">
        <f t="shared" si="5"/>
        <v>0</v>
      </c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20"/>
    </row>
    <row r="134" spans="2:16" ht="12.75" customHeight="1" thickBot="1">
      <c r="B134" s="121" t="s">
        <v>119</v>
      </c>
      <c r="C134" s="122"/>
      <c r="D134" s="439">
        <v>0</v>
      </c>
      <c r="E134" s="123">
        <f t="shared" si="5"/>
        <v>0</v>
      </c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4">
        <v>2</v>
      </c>
    </row>
    <row r="135" spans="1:16" s="111" customFormat="1" ht="12.75" customHeight="1">
      <c r="A135" s="104"/>
      <c r="B135" s="125" t="s">
        <v>120</v>
      </c>
      <c r="C135" s="126">
        <v>4</v>
      </c>
      <c r="D135" s="126">
        <v>42</v>
      </c>
      <c r="E135" s="127">
        <f t="shared" si="5"/>
        <v>-0.9047619047619048</v>
      </c>
      <c r="F135" s="126">
        <v>1</v>
      </c>
      <c r="G135" s="126">
        <v>1</v>
      </c>
      <c r="H135" s="126">
        <v>1</v>
      </c>
      <c r="I135" s="126">
        <v>0</v>
      </c>
      <c r="J135" s="126">
        <v>0</v>
      </c>
      <c r="K135" s="126">
        <v>0</v>
      </c>
      <c r="L135" s="126">
        <v>0</v>
      </c>
      <c r="M135" s="126">
        <v>0</v>
      </c>
      <c r="N135" s="126">
        <v>1</v>
      </c>
      <c r="O135" s="126">
        <v>0</v>
      </c>
      <c r="P135" s="126">
        <v>10</v>
      </c>
    </row>
    <row r="136" spans="2:16" ht="12.75" customHeight="1">
      <c r="B136" s="116" t="s">
        <v>121</v>
      </c>
      <c r="C136" s="119"/>
      <c r="D136" s="117">
        <v>0</v>
      </c>
      <c r="E136" s="118">
        <f t="shared" si="5"/>
        <v>0</v>
      </c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20"/>
    </row>
    <row r="137" spans="2:16" ht="12.75" customHeight="1">
      <c r="B137" s="116" t="s">
        <v>122</v>
      </c>
      <c r="C137" s="119">
        <v>1</v>
      </c>
      <c r="D137" s="117">
        <v>0</v>
      </c>
      <c r="E137" s="118">
        <f t="shared" si="5"/>
        <v>0</v>
      </c>
      <c r="F137" s="119"/>
      <c r="G137" s="119"/>
      <c r="H137" s="119"/>
      <c r="I137" s="119"/>
      <c r="J137" s="119"/>
      <c r="K137" s="119"/>
      <c r="L137" s="119"/>
      <c r="M137" s="119"/>
      <c r="N137" s="119">
        <v>1</v>
      </c>
      <c r="O137" s="119"/>
      <c r="P137" s="120"/>
    </row>
    <row r="138" spans="2:16" ht="12.75" customHeight="1">
      <c r="B138" s="116" t="s">
        <v>123</v>
      </c>
      <c r="C138" s="119"/>
      <c r="D138" s="117">
        <v>7</v>
      </c>
      <c r="E138" s="118">
        <f t="shared" si="5"/>
        <v>-1</v>
      </c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20"/>
    </row>
    <row r="139" spans="2:16" ht="12.75" customHeight="1">
      <c r="B139" s="116" t="s">
        <v>130</v>
      </c>
      <c r="C139" s="119"/>
      <c r="D139" s="117">
        <v>0</v>
      </c>
      <c r="E139" s="118">
        <f t="shared" si="5"/>
        <v>0</v>
      </c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20"/>
    </row>
    <row r="140" spans="2:16" ht="12.75" customHeight="1">
      <c r="B140" s="116" t="s">
        <v>131</v>
      </c>
      <c r="C140" s="368">
        <v>2</v>
      </c>
      <c r="D140" s="530">
        <v>35</v>
      </c>
      <c r="E140" s="118">
        <f t="shared" si="5"/>
        <v>-0.9428571428571428</v>
      </c>
      <c r="F140" s="119"/>
      <c r="G140" s="119"/>
      <c r="H140" s="119">
        <v>1</v>
      </c>
      <c r="I140" s="119"/>
      <c r="J140" s="119"/>
      <c r="K140" s="119"/>
      <c r="L140" s="119"/>
      <c r="M140" s="119"/>
      <c r="N140" s="119"/>
      <c r="O140" s="119"/>
      <c r="P140" s="120">
        <v>3</v>
      </c>
    </row>
    <row r="141" spans="2:16" ht="12.75" customHeight="1" thickBot="1">
      <c r="B141" s="121" t="s">
        <v>132</v>
      </c>
      <c r="C141" s="369">
        <v>1</v>
      </c>
      <c r="D141" s="531">
        <v>0</v>
      </c>
      <c r="E141" s="123">
        <f t="shared" si="5"/>
        <v>0</v>
      </c>
      <c r="F141" s="122">
        <v>1</v>
      </c>
      <c r="G141" s="122">
        <v>1</v>
      </c>
      <c r="H141" s="122"/>
      <c r="I141" s="122"/>
      <c r="J141" s="122"/>
      <c r="K141" s="122"/>
      <c r="L141" s="122"/>
      <c r="M141" s="122"/>
      <c r="N141" s="122"/>
      <c r="O141" s="122"/>
      <c r="P141" s="124">
        <v>7</v>
      </c>
    </row>
    <row r="142" spans="1:16" s="111" customFormat="1" ht="12.75" customHeight="1">
      <c r="A142" s="104"/>
      <c r="B142" s="125" t="s">
        <v>133</v>
      </c>
      <c r="C142" s="126">
        <v>1</v>
      </c>
      <c r="D142" s="126">
        <v>4</v>
      </c>
      <c r="E142" s="127">
        <f t="shared" si="5"/>
        <v>-0.75</v>
      </c>
      <c r="F142" s="126">
        <v>0</v>
      </c>
      <c r="G142" s="126">
        <v>0</v>
      </c>
      <c r="H142" s="126">
        <v>0</v>
      </c>
      <c r="I142" s="126">
        <v>0</v>
      </c>
      <c r="J142" s="126">
        <v>0</v>
      </c>
      <c r="K142" s="126">
        <v>0</v>
      </c>
      <c r="L142" s="126">
        <v>0</v>
      </c>
      <c r="M142" s="126">
        <v>0</v>
      </c>
      <c r="N142" s="126">
        <v>0</v>
      </c>
      <c r="O142" s="126">
        <v>0</v>
      </c>
      <c r="P142" s="126">
        <v>0</v>
      </c>
    </row>
    <row r="143" spans="2:16" ht="12.75" customHeight="1">
      <c r="B143" s="116" t="s">
        <v>134</v>
      </c>
      <c r="C143" s="119"/>
      <c r="D143" s="117">
        <v>4</v>
      </c>
      <c r="E143" s="118">
        <f t="shared" si="5"/>
        <v>-1</v>
      </c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20"/>
    </row>
    <row r="144" spans="2:16" ht="12.75" customHeight="1" thickBot="1">
      <c r="B144" s="121" t="s">
        <v>135</v>
      </c>
      <c r="C144" s="122">
        <v>1</v>
      </c>
      <c r="D144" s="439">
        <v>0</v>
      </c>
      <c r="E144" s="123">
        <f t="shared" si="5"/>
        <v>0</v>
      </c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4"/>
    </row>
    <row r="145" spans="1:16" s="111" customFormat="1" ht="12.75" customHeight="1">
      <c r="A145" s="104"/>
      <c r="B145" s="125" t="s">
        <v>136</v>
      </c>
      <c r="C145" s="126">
        <v>50</v>
      </c>
      <c r="D145" s="126">
        <v>34</v>
      </c>
      <c r="E145" s="127">
        <f t="shared" si="5"/>
        <v>0.47058823529411764</v>
      </c>
      <c r="F145" s="126">
        <v>2</v>
      </c>
      <c r="G145" s="126">
        <v>1</v>
      </c>
      <c r="H145" s="126">
        <v>10</v>
      </c>
      <c r="I145" s="126">
        <v>9</v>
      </c>
      <c r="J145" s="126">
        <v>0</v>
      </c>
      <c r="K145" s="126">
        <v>0</v>
      </c>
      <c r="L145" s="126">
        <v>0</v>
      </c>
      <c r="M145" s="126">
        <v>0</v>
      </c>
      <c r="N145" s="126">
        <v>25</v>
      </c>
      <c r="O145" s="126">
        <v>0</v>
      </c>
      <c r="P145" s="126">
        <v>7</v>
      </c>
    </row>
    <row r="146" spans="2:16" ht="12.75" customHeight="1">
      <c r="B146" s="116" t="s">
        <v>137</v>
      </c>
      <c r="C146" s="119">
        <v>9</v>
      </c>
      <c r="D146" s="117">
        <v>2</v>
      </c>
      <c r="E146" s="118">
        <f t="shared" si="5"/>
        <v>3.5</v>
      </c>
      <c r="F146" s="119">
        <v>1</v>
      </c>
      <c r="G146" s="119"/>
      <c r="H146" s="119">
        <v>5</v>
      </c>
      <c r="I146" s="119">
        <v>5</v>
      </c>
      <c r="J146" s="119"/>
      <c r="K146" s="119"/>
      <c r="L146" s="119"/>
      <c r="M146" s="119"/>
      <c r="N146" s="119">
        <v>2</v>
      </c>
      <c r="O146" s="119"/>
      <c r="P146" s="120">
        <v>1</v>
      </c>
    </row>
    <row r="147" spans="2:16" ht="12.75" customHeight="1">
      <c r="B147" s="116" t="s">
        <v>138</v>
      </c>
      <c r="C147" s="119"/>
      <c r="D147" s="117">
        <v>0</v>
      </c>
      <c r="E147" s="118">
        <f t="shared" si="5"/>
        <v>0</v>
      </c>
      <c r="F147" s="119"/>
      <c r="G147" s="119"/>
      <c r="H147" s="119"/>
      <c r="I147" s="119"/>
      <c r="J147" s="119"/>
      <c r="K147" s="119"/>
      <c r="L147" s="119"/>
      <c r="M147" s="119"/>
      <c r="N147" s="119">
        <v>3</v>
      </c>
      <c r="O147" s="119"/>
      <c r="P147" s="120"/>
    </row>
    <row r="148" spans="2:16" ht="12.75" customHeight="1">
      <c r="B148" s="116" t="s">
        <v>139</v>
      </c>
      <c r="C148" s="119"/>
      <c r="D148" s="117">
        <v>0</v>
      </c>
      <c r="E148" s="118">
        <f t="shared" si="5"/>
        <v>0</v>
      </c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20"/>
    </row>
    <row r="149" spans="2:16" ht="12.75" customHeight="1">
      <c r="B149" s="116" t="s">
        <v>140</v>
      </c>
      <c r="C149" s="119">
        <v>3</v>
      </c>
      <c r="D149" s="117">
        <v>4</v>
      </c>
      <c r="E149" s="118">
        <f t="shared" si="5"/>
        <v>-0.25</v>
      </c>
      <c r="F149" s="119"/>
      <c r="G149" s="119"/>
      <c r="H149" s="119"/>
      <c r="I149" s="119"/>
      <c r="J149" s="119"/>
      <c r="K149" s="119"/>
      <c r="L149" s="119"/>
      <c r="M149" s="119"/>
      <c r="N149" s="119">
        <v>6</v>
      </c>
      <c r="O149" s="119"/>
      <c r="P149" s="120">
        <v>2</v>
      </c>
    </row>
    <row r="150" spans="2:16" ht="12.75" customHeight="1">
      <c r="B150" s="116" t="s">
        <v>202</v>
      </c>
      <c r="C150" s="119"/>
      <c r="D150" s="117">
        <v>4</v>
      </c>
      <c r="E150" s="118">
        <f t="shared" si="5"/>
        <v>-1</v>
      </c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20"/>
    </row>
    <row r="151" spans="2:16" ht="12.75" customHeight="1">
      <c r="B151" s="116" t="s">
        <v>203</v>
      </c>
      <c r="C151" s="119"/>
      <c r="D151" s="117">
        <v>5</v>
      </c>
      <c r="E151" s="118">
        <f t="shared" si="5"/>
        <v>-1</v>
      </c>
      <c r="F151" s="119"/>
      <c r="G151" s="119"/>
      <c r="H151" s="119">
        <v>1</v>
      </c>
      <c r="I151" s="119"/>
      <c r="J151" s="119"/>
      <c r="K151" s="119"/>
      <c r="L151" s="119"/>
      <c r="M151" s="119"/>
      <c r="N151" s="119"/>
      <c r="O151" s="119"/>
      <c r="P151" s="120">
        <v>1</v>
      </c>
    </row>
    <row r="152" spans="2:16" ht="12.75" customHeight="1">
      <c r="B152" s="116" t="s">
        <v>204</v>
      </c>
      <c r="C152" s="119">
        <v>7</v>
      </c>
      <c r="D152" s="117">
        <v>1</v>
      </c>
      <c r="E152" s="118">
        <f aca="true" t="shared" si="6" ref="E152:E211">IF(IF(D152="S/D",0,D152)&lt;&gt;0,(C152-D152)/D152,0)</f>
        <v>6</v>
      </c>
      <c r="F152" s="119">
        <v>1</v>
      </c>
      <c r="G152" s="119">
        <v>1</v>
      </c>
      <c r="H152" s="119">
        <v>3</v>
      </c>
      <c r="I152" s="119">
        <v>2</v>
      </c>
      <c r="J152" s="119"/>
      <c r="K152" s="119"/>
      <c r="L152" s="119"/>
      <c r="M152" s="119"/>
      <c r="N152" s="119">
        <v>11</v>
      </c>
      <c r="O152" s="119"/>
      <c r="P152" s="120">
        <v>2</v>
      </c>
    </row>
    <row r="153" spans="2:16" ht="12.75" customHeight="1" thickBot="1">
      <c r="B153" s="121" t="s">
        <v>205</v>
      </c>
      <c r="C153" s="122">
        <v>31</v>
      </c>
      <c r="D153" s="439">
        <v>18</v>
      </c>
      <c r="E153" s="123">
        <f t="shared" si="6"/>
        <v>0.7222222222222222</v>
      </c>
      <c r="F153" s="122"/>
      <c r="G153" s="122"/>
      <c r="H153" s="122">
        <v>1</v>
      </c>
      <c r="I153" s="122">
        <v>2</v>
      </c>
      <c r="J153" s="122"/>
      <c r="K153" s="122"/>
      <c r="L153" s="122"/>
      <c r="M153" s="122"/>
      <c r="N153" s="122">
        <v>3</v>
      </c>
      <c r="O153" s="122"/>
      <c r="P153" s="124">
        <v>1</v>
      </c>
    </row>
    <row r="154" spans="1:16" s="111" customFormat="1" ht="12.75" customHeight="1">
      <c r="A154" s="104"/>
      <c r="B154" s="125" t="s">
        <v>206</v>
      </c>
      <c r="C154" s="126">
        <v>313</v>
      </c>
      <c r="D154" s="126">
        <v>574</v>
      </c>
      <c r="E154" s="127">
        <f t="shared" si="6"/>
        <v>-0.4547038327526132</v>
      </c>
      <c r="F154" s="126">
        <v>0</v>
      </c>
      <c r="G154" s="126">
        <v>0</v>
      </c>
      <c r="H154" s="126">
        <v>3</v>
      </c>
      <c r="I154" s="126">
        <v>2</v>
      </c>
      <c r="J154" s="126">
        <v>0</v>
      </c>
      <c r="K154" s="126">
        <v>1</v>
      </c>
      <c r="L154" s="126">
        <v>2</v>
      </c>
      <c r="M154" s="126">
        <v>3</v>
      </c>
      <c r="N154" s="126">
        <v>11</v>
      </c>
      <c r="O154" s="126">
        <v>0</v>
      </c>
      <c r="P154" s="126">
        <v>2</v>
      </c>
    </row>
    <row r="155" spans="2:16" ht="12.75" customHeight="1">
      <c r="B155" s="116" t="s">
        <v>207</v>
      </c>
      <c r="C155" s="119"/>
      <c r="D155" s="117">
        <v>0</v>
      </c>
      <c r="E155" s="118">
        <f t="shared" si="6"/>
        <v>0</v>
      </c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20"/>
    </row>
    <row r="156" spans="2:16" ht="12.75" customHeight="1">
      <c r="B156" s="116" t="s">
        <v>208</v>
      </c>
      <c r="C156" s="119"/>
      <c r="D156" s="117">
        <v>0</v>
      </c>
      <c r="E156" s="118">
        <f t="shared" si="6"/>
        <v>0</v>
      </c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20"/>
    </row>
    <row r="157" spans="2:16" ht="12.75" customHeight="1">
      <c r="B157" s="116" t="s">
        <v>209</v>
      </c>
      <c r="C157" s="119">
        <v>15</v>
      </c>
      <c r="D157" s="117">
        <v>0</v>
      </c>
      <c r="E157" s="118">
        <f t="shared" si="6"/>
        <v>0</v>
      </c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20"/>
    </row>
    <row r="158" spans="2:16" ht="12.75" customHeight="1">
      <c r="B158" s="116" t="s">
        <v>210</v>
      </c>
      <c r="C158" s="119"/>
      <c r="D158" s="117">
        <v>0</v>
      </c>
      <c r="E158" s="118">
        <f t="shared" si="6"/>
        <v>0</v>
      </c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20"/>
    </row>
    <row r="159" spans="2:16" ht="12.75" customHeight="1">
      <c r="B159" s="116" t="s">
        <v>211</v>
      </c>
      <c r="C159" s="119"/>
      <c r="D159" s="117">
        <v>0</v>
      </c>
      <c r="E159" s="118">
        <f t="shared" si="6"/>
        <v>0</v>
      </c>
      <c r="F159" s="119"/>
      <c r="G159" s="119"/>
      <c r="H159" s="119"/>
      <c r="I159" s="119"/>
      <c r="J159" s="119"/>
      <c r="K159" s="119">
        <v>1</v>
      </c>
      <c r="L159" s="119"/>
      <c r="M159" s="119"/>
      <c r="N159" s="119"/>
      <c r="O159" s="119"/>
      <c r="P159" s="120"/>
    </row>
    <row r="160" spans="2:16" ht="12.75" customHeight="1">
      <c r="B160" s="116" t="s">
        <v>212</v>
      </c>
      <c r="C160" s="119">
        <v>283</v>
      </c>
      <c r="D160" s="117">
        <v>499</v>
      </c>
      <c r="E160" s="118">
        <f t="shared" si="6"/>
        <v>-0.43286573146292584</v>
      </c>
      <c r="F160" s="119"/>
      <c r="G160" s="119"/>
      <c r="H160" s="119">
        <v>3</v>
      </c>
      <c r="I160" s="119">
        <v>2</v>
      </c>
      <c r="J160" s="119"/>
      <c r="K160" s="119"/>
      <c r="L160" s="119">
        <v>2</v>
      </c>
      <c r="M160" s="119">
        <v>3</v>
      </c>
      <c r="N160" s="119">
        <v>9</v>
      </c>
      <c r="O160" s="119"/>
      <c r="P160" s="120">
        <v>2</v>
      </c>
    </row>
    <row r="161" spans="2:16" ht="12.75" customHeight="1">
      <c r="B161" s="116" t="s">
        <v>213</v>
      </c>
      <c r="C161" s="119">
        <v>3</v>
      </c>
      <c r="D161" s="117">
        <v>47</v>
      </c>
      <c r="E161" s="118">
        <f t="shared" si="6"/>
        <v>-0.9361702127659575</v>
      </c>
      <c r="F161" s="119"/>
      <c r="G161" s="119"/>
      <c r="H161" s="119"/>
      <c r="I161" s="119"/>
      <c r="J161" s="119"/>
      <c r="K161" s="119"/>
      <c r="L161" s="119"/>
      <c r="M161" s="119"/>
      <c r="N161" s="119">
        <v>1</v>
      </c>
      <c r="O161" s="119"/>
      <c r="P161" s="120"/>
    </row>
    <row r="162" spans="2:16" ht="12.75" customHeight="1">
      <c r="B162" s="116" t="s">
        <v>214</v>
      </c>
      <c r="C162" s="119">
        <v>12</v>
      </c>
      <c r="D162" s="117">
        <v>18</v>
      </c>
      <c r="E162" s="118">
        <f t="shared" si="6"/>
        <v>-0.3333333333333333</v>
      </c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20"/>
    </row>
    <row r="163" spans="2:16" ht="12.75" customHeight="1" thickBot="1">
      <c r="B163" s="116" t="s">
        <v>1100</v>
      </c>
      <c r="C163" s="119"/>
      <c r="D163" s="117">
        <v>10</v>
      </c>
      <c r="E163" s="118">
        <f t="shared" si="6"/>
        <v>-1</v>
      </c>
      <c r="F163" s="119"/>
      <c r="G163" s="119"/>
      <c r="H163" s="119"/>
      <c r="I163" s="119"/>
      <c r="J163" s="119"/>
      <c r="K163" s="119"/>
      <c r="L163" s="119"/>
      <c r="M163" s="119"/>
      <c r="N163" s="119">
        <v>1</v>
      </c>
      <c r="O163" s="119"/>
      <c r="P163" s="120"/>
    </row>
    <row r="164" spans="1:16" s="111" customFormat="1" ht="12.75" customHeight="1">
      <c r="A164" s="104"/>
      <c r="B164" s="125" t="s">
        <v>215</v>
      </c>
      <c r="C164" s="126">
        <v>229</v>
      </c>
      <c r="D164" s="126">
        <v>224</v>
      </c>
      <c r="E164" s="127">
        <f t="shared" si="6"/>
        <v>0.022321428571428572</v>
      </c>
      <c r="F164" s="126">
        <v>8</v>
      </c>
      <c r="G164" s="126">
        <v>6</v>
      </c>
      <c r="H164" s="126">
        <v>61</v>
      </c>
      <c r="I164" s="126">
        <v>68</v>
      </c>
      <c r="J164" s="126">
        <v>0</v>
      </c>
      <c r="K164" s="126">
        <v>0</v>
      </c>
      <c r="L164" s="126">
        <v>0</v>
      </c>
      <c r="M164" s="126">
        <v>0</v>
      </c>
      <c r="N164" s="126">
        <v>17</v>
      </c>
      <c r="O164" s="126">
        <v>15</v>
      </c>
      <c r="P164" s="126">
        <v>36</v>
      </c>
    </row>
    <row r="165" spans="2:16" ht="12.75" customHeight="1">
      <c r="B165" s="116" t="s">
        <v>216</v>
      </c>
      <c r="C165" s="119">
        <v>168</v>
      </c>
      <c r="D165" s="117">
        <v>0</v>
      </c>
      <c r="E165" s="118">
        <f t="shared" si="6"/>
        <v>0</v>
      </c>
      <c r="F165" s="119">
        <v>2</v>
      </c>
      <c r="G165" s="119">
        <v>1</v>
      </c>
      <c r="H165" s="119">
        <v>18</v>
      </c>
      <c r="I165" s="119">
        <v>6</v>
      </c>
      <c r="J165" s="119"/>
      <c r="K165" s="119"/>
      <c r="L165" s="119"/>
      <c r="M165" s="119"/>
      <c r="N165" s="119"/>
      <c r="O165" s="119"/>
      <c r="P165" s="120">
        <v>2</v>
      </c>
    </row>
    <row r="166" spans="2:16" ht="12.75" customHeight="1">
      <c r="B166" s="383" t="s">
        <v>217</v>
      </c>
      <c r="C166" s="119"/>
      <c r="D166" s="117">
        <v>0</v>
      </c>
      <c r="E166" s="118">
        <f t="shared" si="6"/>
        <v>0</v>
      </c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20"/>
    </row>
    <row r="167" spans="2:16" ht="12.75" customHeight="1">
      <c r="B167" s="116" t="s">
        <v>218</v>
      </c>
      <c r="C167" s="119"/>
      <c r="D167" s="117">
        <v>0</v>
      </c>
      <c r="E167" s="118">
        <f t="shared" si="6"/>
        <v>0</v>
      </c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20"/>
    </row>
    <row r="168" spans="2:16" ht="12.75" customHeight="1">
      <c r="B168" s="116" t="s">
        <v>219</v>
      </c>
      <c r="C168" s="119"/>
      <c r="D168" s="117">
        <v>0</v>
      </c>
      <c r="E168" s="118">
        <f t="shared" si="6"/>
        <v>0</v>
      </c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20"/>
    </row>
    <row r="169" spans="2:16" ht="12.75" customHeight="1">
      <c r="B169" s="116" t="s">
        <v>220</v>
      </c>
      <c r="C169" s="119"/>
      <c r="D169" s="117">
        <v>0</v>
      </c>
      <c r="E169" s="118">
        <f t="shared" si="6"/>
        <v>0</v>
      </c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20"/>
    </row>
    <row r="170" spans="2:16" ht="12.75" customHeight="1">
      <c r="B170" s="116" t="s">
        <v>221</v>
      </c>
      <c r="C170" s="119"/>
      <c r="D170" s="117">
        <v>0</v>
      </c>
      <c r="E170" s="118">
        <f t="shared" si="6"/>
        <v>0</v>
      </c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20"/>
    </row>
    <row r="171" spans="2:16" ht="12.75" customHeight="1">
      <c r="B171" s="116" t="s">
        <v>222</v>
      </c>
      <c r="C171" s="119">
        <v>48</v>
      </c>
      <c r="D171" s="117">
        <v>98</v>
      </c>
      <c r="E171" s="118">
        <f t="shared" si="6"/>
        <v>-0.5102040816326531</v>
      </c>
      <c r="F171" s="119"/>
      <c r="G171" s="119"/>
      <c r="H171" s="119">
        <v>21</v>
      </c>
      <c r="I171" s="119">
        <v>29</v>
      </c>
      <c r="J171" s="119"/>
      <c r="K171" s="119"/>
      <c r="L171" s="119"/>
      <c r="M171" s="119"/>
      <c r="N171" s="119"/>
      <c r="O171" s="119">
        <v>15</v>
      </c>
      <c r="P171" s="120">
        <v>21</v>
      </c>
    </row>
    <row r="172" spans="2:16" ht="12.75" customHeight="1">
      <c r="B172" s="116" t="s">
        <v>223</v>
      </c>
      <c r="C172" s="119">
        <v>1</v>
      </c>
      <c r="D172" s="117">
        <v>105</v>
      </c>
      <c r="E172" s="118">
        <f t="shared" si="6"/>
        <v>-0.9904761904761905</v>
      </c>
      <c r="F172" s="119">
        <v>6</v>
      </c>
      <c r="G172" s="119">
        <v>5</v>
      </c>
      <c r="H172" s="119">
        <v>18</v>
      </c>
      <c r="I172" s="119">
        <v>25</v>
      </c>
      <c r="J172" s="119"/>
      <c r="K172" s="119"/>
      <c r="L172" s="119"/>
      <c r="M172" s="119"/>
      <c r="N172" s="119">
        <v>2</v>
      </c>
      <c r="O172" s="119"/>
      <c r="P172" s="120">
        <v>13</v>
      </c>
    </row>
    <row r="173" spans="2:16" ht="12.75" customHeight="1">
      <c r="B173" s="116" t="s">
        <v>224</v>
      </c>
      <c r="C173" s="119">
        <v>9</v>
      </c>
      <c r="D173" s="117">
        <v>21</v>
      </c>
      <c r="E173" s="118">
        <f>IF(IF(D173="S/D",0,D173)&lt;&gt;0,(C173-D173)/D173,0)</f>
        <v>-0.5714285714285714</v>
      </c>
      <c r="F173" s="119"/>
      <c r="G173" s="119"/>
      <c r="H173" s="119">
        <v>2</v>
      </c>
      <c r="I173" s="119">
        <v>8</v>
      </c>
      <c r="J173" s="119"/>
      <c r="K173" s="119"/>
      <c r="L173" s="119"/>
      <c r="M173" s="119"/>
      <c r="N173" s="119">
        <v>2</v>
      </c>
      <c r="O173" s="119"/>
      <c r="P173" s="120"/>
    </row>
    <row r="174" spans="2:16" ht="12.75" customHeight="1">
      <c r="B174" s="116" t="s">
        <v>225</v>
      </c>
      <c r="C174" s="119">
        <v>3</v>
      </c>
      <c r="D174" s="117">
        <v>0</v>
      </c>
      <c r="E174" s="118">
        <f t="shared" si="6"/>
        <v>0</v>
      </c>
      <c r="F174" s="119"/>
      <c r="G174" s="119"/>
      <c r="H174" s="119"/>
      <c r="I174" s="119"/>
      <c r="J174" s="119"/>
      <c r="K174" s="119"/>
      <c r="L174" s="119"/>
      <c r="M174" s="119"/>
      <c r="N174" s="119">
        <v>13</v>
      </c>
      <c r="O174" s="119"/>
      <c r="P174" s="120"/>
    </row>
    <row r="175" spans="2:16" ht="12.75" customHeight="1" thickBot="1">
      <c r="B175" s="116" t="s">
        <v>1101</v>
      </c>
      <c r="C175" s="119"/>
      <c r="D175" s="117"/>
      <c r="E175" s="118">
        <f t="shared" si="6"/>
        <v>0</v>
      </c>
      <c r="F175" s="119"/>
      <c r="G175" s="119"/>
      <c r="H175" s="119">
        <v>2</v>
      </c>
      <c r="I175" s="119"/>
      <c r="J175" s="119"/>
      <c r="K175" s="119"/>
      <c r="L175" s="119"/>
      <c r="M175" s="119"/>
      <c r="N175" s="119"/>
      <c r="O175" s="119"/>
      <c r="P175" s="120"/>
    </row>
    <row r="176" spans="1:16" s="111" customFormat="1" ht="12.75" customHeight="1">
      <c r="A176" s="104"/>
      <c r="B176" s="125" t="s">
        <v>226</v>
      </c>
      <c r="C176" s="126">
        <v>29</v>
      </c>
      <c r="D176" s="126">
        <v>367</v>
      </c>
      <c r="E176" s="127">
        <f t="shared" si="6"/>
        <v>-0.9209809264305178</v>
      </c>
      <c r="F176" s="126">
        <v>956</v>
      </c>
      <c r="G176" s="126">
        <v>896</v>
      </c>
      <c r="H176" s="126">
        <v>65</v>
      </c>
      <c r="I176" s="126">
        <v>63</v>
      </c>
      <c r="J176" s="126">
        <v>0</v>
      </c>
      <c r="K176" s="126">
        <v>0</v>
      </c>
      <c r="L176" s="126">
        <v>0</v>
      </c>
      <c r="M176" s="126">
        <v>0</v>
      </c>
      <c r="N176" s="126">
        <v>1</v>
      </c>
      <c r="O176" s="126">
        <v>0</v>
      </c>
      <c r="P176" s="126">
        <v>757</v>
      </c>
    </row>
    <row r="177" spans="2:16" ht="12.75" customHeight="1">
      <c r="B177" s="116" t="s">
        <v>1102</v>
      </c>
      <c r="C177" s="119"/>
      <c r="D177" s="117">
        <v>7</v>
      </c>
      <c r="E177" s="118">
        <f t="shared" si="6"/>
        <v>-1</v>
      </c>
      <c r="F177" s="119">
        <v>2</v>
      </c>
      <c r="G177" s="119">
        <v>2</v>
      </c>
      <c r="H177" s="119"/>
      <c r="I177" s="119"/>
      <c r="J177" s="119"/>
      <c r="K177" s="119"/>
      <c r="L177" s="119"/>
      <c r="M177" s="119"/>
      <c r="N177" s="119"/>
      <c r="O177" s="119"/>
      <c r="P177" s="120"/>
    </row>
    <row r="178" spans="2:16" ht="12.75" customHeight="1">
      <c r="B178" s="383" t="s">
        <v>129</v>
      </c>
      <c r="C178" s="119">
        <v>14</v>
      </c>
      <c r="D178" s="117">
        <v>240</v>
      </c>
      <c r="E178" s="118">
        <f t="shared" si="6"/>
        <v>-0.9416666666666667</v>
      </c>
      <c r="F178" s="119">
        <v>630</v>
      </c>
      <c r="G178" s="119">
        <v>581</v>
      </c>
      <c r="H178" s="119">
        <v>37</v>
      </c>
      <c r="I178" s="119">
        <v>40</v>
      </c>
      <c r="J178" s="119"/>
      <c r="K178" s="119"/>
      <c r="L178" s="119"/>
      <c r="M178" s="119"/>
      <c r="N178" s="119"/>
      <c r="O178" s="119"/>
      <c r="P178" s="120">
        <v>469</v>
      </c>
    </row>
    <row r="179" spans="2:16" ht="12.75" customHeight="1">
      <c r="B179" s="383" t="s">
        <v>227</v>
      </c>
      <c r="C179" s="119">
        <v>8</v>
      </c>
      <c r="D179" s="117">
        <v>10</v>
      </c>
      <c r="E179" s="118">
        <f t="shared" si="6"/>
        <v>-0.2</v>
      </c>
      <c r="F179" s="119">
        <v>23</v>
      </c>
      <c r="G179" s="119">
        <v>20</v>
      </c>
      <c r="H179" s="119">
        <v>10</v>
      </c>
      <c r="I179" s="119">
        <v>5</v>
      </c>
      <c r="J179" s="119"/>
      <c r="K179" s="119"/>
      <c r="L179" s="119"/>
      <c r="M179" s="119"/>
      <c r="N179" s="119"/>
      <c r="O179" s="119"/>
      <c r="P179" s="120">
        <v>25</v>
      </c>
    </row>
    <row r="180" spans="2:16" ht="12.75" customHeight="1">
      <c r="B180" s="384" t="s">
        <v>125</v>
      </c>
      <c r="C180" s="119"/>
      <c r="D180" s="117">
        <v>0</v>
      </c>
      <c r="E180" s="118">
        <f t="shared" si="6"/>
        <v>0</v>
      </c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20"/>
    </row>
    <row r="181" spans="2:16" ht="12.75" customHeight="1">
      <c r="B181" s="383" t="s">
        <v>128</v>
      </c>
      <c r="C181" s="119"/>
      <c r="D181" s="117">
        <v>30</v>
      </c>
      <c r="E181" s="118">
        <f t="shared" si="6"/>
        <v>-1</v>
      </c>
      <c r="F181" s="119">
        <v>17</v>
      </c>
      <c r="G181" s="119">
        <v>17</v>
      </c>
      <c r="H181" s="119">
        <v>3</v>
      </c>
      <c r="I181" s="119">
        <v>6</v>
      </c>
      <c r="J181" s="119"/>
      <c r="K181" s="119"/>
      <c r="L181" s="119"/>
      <c r="M181" s="119"/>
      <c r="N181" s="119"/>
      <c r="O181" s="119"/>
      <c r="P181" s="120">
        <v>21</v>
      </c>
    </row>
    <row r="182" spans="2:16" ht="12.75" customHeight="1">
      <c r="B182" s="383" t="s">
        <v>126</v>
      </c>
      <c r="C182" s="119">
        <v>7</v>
      </c>
      <c r="D182" s="117">
        <v>80</v>
      </c>
      <c r="E182" s="118">
        <f t="shared" si="6"/>
        <v>-0.9125</v>
      </c>
      <c r="F182" s="119">
        <v>284</v>
      </c>
      <c r="G182" s="119">
        <v>276</v>
      </c>
      <c r="H182" s="119">
        <v>7</v>
      </c>
      <c r="I182" s="119">
        <v>12</v>
      </c>
      <c r="J182" s="119"/>
      <c r="K182" s="119"/>
      <c r="L182" s="119"/>
      <c r="M182" s="119"/>
      <c r="N182" s="119">
        <v>1</v>
      </c>
      <c r="O182" s="119"/>
      <c r="P182" s="120">
        <v>239</v>
      </c>
    </row>
    <row r="183" spans="2:16" ht="12.75" customHeight="1" thickBot="1">
      <c r="B183" s="384" t="s">
        <v>127</v>
      </c>
      <c r="C183" s="122"/>
      <c r="D183" s="439">
        <v>0</v>
      </c>
      <c r="E183" s="123">
        <f t="shared" si="6"/>
        <v>0</v>
      </c>
      <c r="F183" s="122"/>
      <c r="G183" s="122"/>
      <c r="H183" s="122">
        <v>8</v>
      </c>
      <c r="I183" s="122"/>
      <c r="J183" s="122"/>
      <c r="K183" s="122"/>
      <c r="L183" s="122"/>
      <c r="M183" s="122"/>
      <c r="N183" s="122"/>
      <c r="O183" s="122"/>
      <c r="P183" s="124">
        <v>3</v>
      </c>
    </row>
    <row r="184" spans="2:16" ht="12.75" customHeight="1">
      <c r="B184" s="125" t="s">
        <v>228</v>
      </c>
      <c r="C184" s="126">
        <v>163</v>
      </c>
      <c r="D184" s="126">
        <v>176</v>
      </c>
      <c r="E184" s="127">
        <f t="shared" si="6"/>
        <v>-0.07386363636363637</v>
      </c>
      <c r="F184" s="126">
        <v>12</v>
      </c>
      <c r="G184" s="126">
        <v>9</v>
      </c>
      <c r="H184" s="126">
        <v>67</v>
      </c>
      <c r="I184" s="126">
        <v>58</v>
      </c>
      <c r="J184" s="126">
        <v>0</v>
      </c>
      <c r="K184" s="126">
        <v>0</v>
      </c>
      <c r="L184" s="126">
        <v>0</v>
      </c>
      <c r="M184" s="126">
        <v>0</v>
      </c>
      <c r="N184" s="126">
        <v>8</v>
      </c>
      <c r="O184" s="126">
        <v>0</v>
      </c>
      <c r="P184" s="126">
        <v>53</v>
      </c>
    </row>
    <row r="185" spans="2:16" ht="12.75" customHeight="1">
      <c r="B185" s="116" t="s">
        <v>229</v>
      </c>
      <c r="C185" s="119">
        <v>10</v>
      </c>
      <c r="D185" s="117">
        <v>26</v>
      </c>
      <c r="E185" s="118">
        <f t="shared" si="6"/>
        <v>-0.6153846153846154</v>
      </c>
      <c r="F185" s="119"/>
      <c r="G185" s="119"/>
      <c r="H185" s="119"/>
      <c r="I185" s="119"/>
      <c r="J185" s="119"/>
      <c r="K185" s="119"/>
      <c r="L185" s="119"/>
      <c r="M185" s="119"/>
      <c r="N185" s="119">
        <v>1</v>
      </c>
      <c r="O185" s="119"/>
      <c r="P185" s="120"/>
    </row>
    <row r="186" spans="2:16" ht="12.75" customHeight="1">
      <c r="B186" s="116" t="s">
        <v>230</v>
      </c>
      <c r="C186" s="119"/>
      <c r="D186" s="117">
        <v>1</v>
      </c>
      <c r="E186" s="118">
        <f t="shared" si="6"/>
        <v>-1</v>
      </c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20"/>
    </row>
    <row r="187" spans="2:16" ht="12.75" customHeight="1">
      <c r="B187" s="116" t="s">
        <v>231</v>
      </c>
      <c r="C187" s="119">
        <v>87</v>
      </c>
      <c r="D187" s="117">
        <v>53</v>
      </c>
      <c r="E187" s="118">
        <f t="shared" si="6"/>
        <v>0.6415094339622641</v>
      </c>
      <c r="F187" s="119">
        <v>11</v>
      </c>
      <c r="G187" s="119">
        <v>9</v>
      </c>
      <c r="H187" s="119">
        <v>35</v>
      </c>
      <c r="I187" s="119">
        <v>29</v>
      </c>
      <c r="J187" s="119"/>
      <c r="K187" s="119"/>
      <c r="L187" s="119"/>
      <c r="M187" s="119"/>
      <c r="N187" s="119">
        <v>7</v>
      </c>
      <c r="O187" s="119"/>
      <c r="P187" s="120">
        <v>38</v>
      </c>
    </row>
    <row r="188" spans="2:16" ht="12.75" customHeight="1">
      <c r="B188" s="116" t="s">
        <v>232</v>
      </c>
      <c r="C188" s="119">
        <v>2</v>
      </c>
      <c r="D188" s="117">
        <v>0</v>
      </c>
      <c r="E188" s="118">
        <f t="shared" si="6"/>
        <v>0</v>
      </c>
      <c r="F188" s="119"/>
      <c r="G188" s="119"/>
      <c r="H188" s="119"/>
      <c r="I188" s="119">
        <v>16</v>
      </c>
      <c r="J188" s="119"/>
      <c r="K188" s="119"/>
      <c r="L188" s="119"/>
      <c r="M188" s="119"/>
      <c r="N188" s="119"/>
      <c r="O188" s="119"/>
      <c r="P188" s="120"/>
    </row>
    <row r="189" spans="1:16" s="111" customFormat="1" ht="12.75" customHeight="1">
      <c r="A189" s="104"/>
      <c r="B189" s="383" t="s">
        <v>292</v>
      </c>
      <c r="C189" s="119">
        <v>6</v>
      </c>
      <c r="D189" s="117">
        <v>35</v>
      </c>
      <c r="E189" s="118">
        <f t="shared" si="6"/>
        <v>-0.8285714285714286</v>
      </c>
      <c r="F189" s="119">
        <v>1</v>
      </c>
      <c r="G189" s="119"/>
      <c r="H189" s="119">
        <v>22</v>
      </c>
      <c r="I189" s="119">
        <v>5</v>
      </c>
      <c r="J189" s="119"/>
      <c r="K189" s="119"/>
      <c r="L189" s="119"/>
      <c r="M189" s="119"/>
      <c r="N189" s="119"/>
      <c r="O189" s="119"/>
      <c r="P189" s="120">
        <v>13</v>
      </c>
    </row>
    <row r="190" spans="2:16" ht="12.75" customHeight="1">
      <c r="B190" s="116" t="s">
        <v>233</v>
      </c>
      <c r="C190" s="119"/>
      <c r="D190" s="117">
        <v>1</v>
      </c>
      <c r="E190" s="118">
        <f t="shared" si="6"/>
        <v>-1</v>
      </c>
      <c r="F190" s="119"/>
      <c r="G190" s="119"/>
      <c r="H190" s="119"/>
      <c r="I190" s="119">
        <v>3</v>
      </c>
      <c r="J190" s="119"/>
      <c r="K190" s="119"/>
      <c r="L190" s="119"/>
      <c r="M190" s="119"/>
      <c r="N190" s="119"/>
      <c r="O190" s="119"/>
      <c r="P190" s="120">
        <v>1</v>
      </c>
    </row>
    <row r="191" spans="2:16" ht="12.75" customHeight="1">
      <c r="B191" s="116" t="s">
        <v>234</v>
      </c>
      <c r="C191" s="119">
        <v>27</v>
      </c>
      <c r="D191" s="117">
        <v>29</v>
      </c>
      <c r="E191" s="118">
        <f t="shared" si="6"/>
        <v>-0.06896551724137931</v>
      </c>
      <c r="F191" s="119"/>
      <c r="G191" s="119"/>
      <c r="H191" s="119">
        <v>4</v>
      </c>
      <c r="I191" s="119"/>
      <c r="J191" s="119"/>
      <c r="K191" s="119"/>
      <c r="L191" s="119"/>
      <c r="M191" s="119"/>
      <c r="N191" s="119"/>
      <c r="O191" s="119"/>
      <c r="P191" s="120"/>
    </row>
    <row r="192" spans="2:16" ht="12.75" customHeight="1">
      <c r="B192" s="116" t="s">
        <v>235</v>
      </c>
      <c r="C192" s="119">
        <v>2</v>
      </c>
      <c r="D192" s="117">
        <v>0</v>
      </c>
      <c r="E192" s="118">
        <f t="shared" si="6"/>
        <v>0</v>
      </c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20"/>
    </row>
    <row r="193" spans="2:16" ht="12.75" customHeight="1">
      <c r="B193" s="116" t="s">
        <v>236</v>
      </c>
      <c r="C193" s="119">
        <v>1</v>
      </c>
      <c r="D193" s="117">
        <v>0</v>
      </c>
      <c r="E193" s="118">
        <f t="shared" si="6"/>
        <v>0</v>
      </c>
      <c r="F193" s="119"/>
      <c r="G193" s="119"/>
      <c r="H193" s="119"/>
      <c r="I193" s="119">
        <v>2</v>
      </c>
      <c r="J193" s="119"/>
      <c r="K193" s="119"/>
      <c r="L193" s="119"/>
      <c r="M193" s="119"/>
      <c r="N193" s="119"/>
      <c r="O193" s="119"/>
      <c r="P193" s="120"/>
    </row>
    <row r="194" spans="2:16" ht="12.75" customHeight="1">
      <c r="B194" s="116" t="s">
        <v>1103</v>
      </c>
      <c r="C194" s="119"/>
      <c r="D194" s="117">
        <v>10</v>
      </c>
      <c r="E194" s="118">
        <f t="shared" si="6"/>
        <v>-1</v>
      </c>
      <c r="F194" s="119"/>
      <c r="G194" s="119"/>
      <c r="H194" s="119">
        <v>2</v>
      </c>
      <c r="I194" s="119">
        <v>1</v>
      </c>
      <c r="J194" s="119"/>
      <c r="K194" s="119"/>
      <c r="L194" s="119"/>
      <c r="M194" s="119"/>
      <c r="N194" s="119"/>
      <c r="O194" s="119"/>
      <c r="P194" s="120">
        <v>1</v>
      </c>
    </row>
    <row r="195" spans="2:16" ht="12.75" customHeight="1">
      <c r="B195" s="116" t="s">
        <v>237</v>
      </c>
      <c r="C195" s="119">
        <v>28</v>
      </c>
      <c r="D195" s="117">
        <v>8</v>
      </c>
      <c r="E195" s="118">
        <f t="shared" si="6"/>
        <v>2.5</v>
      </c>
      <c r="F195" s="119"/>
      <c r="G195" s="119"/>
      <c r="H195" s="119">
        <v>1</v>
      </c>
      <c r="I195" s="119"/>
      <c r="J195" s="119"/>
      <c r="K195" s="119"/>
      <c r="L195" s="119"/>
      <c r="M195" s="119"/>
      <c r="N195" s="119"/>
      <c r="O195" s="119"/>
      <c r="P195" s="120"/>
    </row>
    <row r="196" spans="2:16" ht="12.75" customHeight="1">
      <c r="B196" s="116" t="s">
        <v>238</v>
      </c>
      <c r="C196" s="119"/>
      <c r="D196" s="117">
        <v>2</v>
      </c>
      <c r="E196" s="118">
        <f t="shared" si="6"/>
        <v>-1</v>
      </c>
      <c r="F196" s="119"/>
      <c r="G196" s="119"/>
      <c r="H196" s="119">
        <v>1</v>
      </c>
      <c r="I196" s="119">
        <v>2</v>
      </c>
      <c r="J196" s="119"/>
      <c r="K196" s="119"/>
      <c r="L196" s="119"/>
      <c r="M196" s="119"/>
      <c r="N196" s="119"/>
      <c r="O196" s="119"/>
      <c r="P196" s="120"/>
    </row>
    <row r="197" spans="2:16" ht="12.75" customHeight="1">
      <c r="B197" s="121" t="s">
        <v>239</v>
      </c>
      <c r="C197" s="122"/>
      <c r="D197" s="439">
        <v>3</v>
      </c>
      <c r="E197" s="123">
        <f t="shared" si="6"/>
        <v>-1</v>
      </c>
      <c r="F197" s="122"/>
      <c r="G197" s="122"/>
      <c r="H197" s="122">
        <v>2</v>
      </c>
      <c r="I197" s="122"/>
      <c r="J197" s="122"/>
      <c r="K197" s="122"/>
      <c r="L197" s="122"/>
      <c r="M197" s="122"/>
      <c r="N197" s="122"/>
      <c r="O197" s="122"/>
      <c r="P197" s="124"/>
    </row>
    <row r="198" spans="2:16" ht="12.75" customHeight="1" thickBot="1">
      <c r="B198" s="121" t="s">
        <v>240</v>
      </c>
      <c r="C198" s="122"/>
      <c r="D198" s="439">
        <v>8</v>
      </c>
      <c r="E198" s="123">
        <f t="shared" si="6"/>
        <v>-1</v>
      </c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4"/>
    </row>
    <row r="199" spans="2:16" ht="12.75" customHeight="1">
      <c r="B199" s="125" t="s">
        <v>241</v>
      </c>
      <c r="C199" s="126">
        <v>65</v>
      </c>
      <c r="D199" s="126">
        <v>124</v>
      </c>
      <c r="E199" s="127">
        <f t="shared" si="6"/>
        <v>-0.47580645161290325</v>
      </c>
      <c r="F199" s="126">
        <v>2</v>
      </c>
      <c r="G199" s="126">
        <v>1</v>
      </c>
      <c r="H199" s="126">
        <v>10</v>
      </c>
      <c r="I199" s="126">
        <v>10</v>
      </c>
      <c r="J199" s="126">
        <v>0</v>
      </c>
      <c r="K199" s="126">
        <v>0</v>
      </c>
      <c r="L199" s="126">
        <v>3</v>
      </c>
      <c r="M199" s="126">
        <v>3</v>
      </c>
      <c r="N199" s="126">
        <v>58</v>
      </c>
      <c r="O199" s="126">
        <v>0</v>
      </c>
      <c r="P199" s="126">
        <v>4</v>
      </c>
    </row>
    <row r="200" spans="2:16" ht="12.75" customHeight="1">
      <c r="B200" s="116" t="s">
        <v>242</v>
      </c>
      <c r="C200" s="119">
        <v>17</v>
      </c>
      <c r="D200" s="117">
        <v>32</v>
      </c>
      <c r="E200" s="118">
        <f t="shared" si="6"/>
        <v>-0.46875</v>
      </c>
      <c r="F200" s="119"/>
      <c r="G200" s="119"/>
      <c r="H200" s="119">
        <v>1</v>
      </c>
      <c r="I200" s="119">
        <v>3</v>
      </c>
      <c r="J200" s="119"/>
      <c r="K200" s="119"/>
      <c r="L200" s="119"/>
      <c r="M200" s="119"/>
      <c r="N200" s="119">
        <v>36</v>
      </c>
      <c r="O200" s="119"/>
      <c r="P200" s="120">
        <v>1</v>
      </c>
    </row>
    <row r="201" spans="2:16" ht="12.75" customHeight="1">
      <c r="B201" s="116" t="s">
        <v>243</v>
      </c>
      <c r="C201" s="119"/>
      <c r="D201" s="117">
        <v>0</v>
      </c>
      <c r="E201" s="118">
        <f t="shared" si="6"/>
        <v>0</v>
      </c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20"/>
    </row>
    <row r="202" spans="2:16" ht="12.75" customHeight="1">
      <c r="B202" s="116" t="s">
        <v>244</v>
      </c>
      <c r="C202" s="119"/>
      <c r="D202" s="117">
        <v>0</v>
      </c>
      <c r="E202" s="118">
        <f t="shared" si="6"/>
        <v>0</v>
      </c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20"/>
    </row>
    <row r="203" spans="2:16" ht="12.75" customHeight="1">
      <c r="B203" s="116" t="s">
        <v>245</v>
      </c>
      <c r="C203" s="119"/>
      <c r="D203" s="117">
        <v>0</v>
      </c>
      <c r="E203" s="118">
        <f t="shared" si="6"/>
        <v>0</v>
      </c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20"/>
    </row>
    <row r="204" spans="1:16" s="111" customFormat="1" ht="12.75" customHeight="1">
      <c r="A204" s="104"/>
      <c r="B204" s="116" t="s">
        <v>246</v>
      </c>
      <c r="C204" s="119">
        <v>35</v>
      </c>
      <c r="D204" s="117">
        <v>83</v>
      </c>
      <c r="E204" s="118">
        <f t="shared" si="6"/>
        <v>-0.5783132530120482</v>
      </c>
      <c r="F204" s="119">
        <v>2</v>
      </c>
      <c r="G204" s="119">
        <v>1</v>
      </c>
      <c r="H204" s="119">
        <v>9</v>
      </c>
      <c r="I204" s="119">
        <v>7</v>
      </c>
      <c r="J204" s="119"/>
      <c r="K204" s="119"/>
      <c r="L204" s="119"/>
      <c r="M204" s="119"/>
      <c r="N204" s="119">
        <v>15</v>
      </c>
      <c r="O204" s="119"/>
      <c r="P204" s="120">
        <v>2</v>
      </c>
    </row>
    <row r="205" spans="2:16" ht="12.75" customHeight="1">
      <c r="B205" s="116" t="s">
        <v>247</v>
      </c>
      <c r="C205" s="119">
        <v>1</v>
      </c>
      <c r="D205" s="117">
        <v>0</v>
      </c>
      <c r="E205" s="118">
        <f t="shared" si="6"/>
        <v>0</v>
      </c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20"/>
    </row>
    <row r="206" spans="2:16" ht="12.75" customHeight="1">
      <c r="B206" s="116" t="s">
        <v>248</v>
      </c>
      <c r="C206" s="119"/>
      <c r="D206" s="117">
        <v>0</v>
      </c>
      <c r="E206" s="118">
        <f t="shared" si="6"/>
        <v>0</v>
      </c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20"/>
    </row>
    <row r="207" spans="2:16" ht="12.75" customHeight="1">
      <c r="B207" s="116" t="s">
        <v>249</v>
      </c>
      <c r="C207" s="119"/>
      <c r="D207" s="117">
        <v>0</v>
      </c>
      <c r="E207" s="118">
        <f t="shared" si="6"/>
        <v>0</v>
      </c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20"/>
    </row>
    <row r="208" spans="2:16" ht="12.75" customHeight="1">
      <c r="B208" s="116" t="s">
        <v>250</v>
      </c>
      <c r="C208" s="119"/>
      <c r="D208" s="117">
        <v>1</v>
      </c>
      <c r="E208" s="118">
        <f t="shared" si="6"/>
        <v>-1</v>
      </c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20"/>
    </row>
    <row r="209" spans="2:16" ht="12.75" customHeight="1">
      <c r="B209" s="116" t="s">
        <v>251</v>
      </c>
      <c r="C209" s="119"/>
      <c r="D209" s="117">
        <v>0</v>
      </c>
      <c r="E209" s="118">
        <f t="shared" si="6"/>
        <v>0</v>
      </c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20"/>
    </row>
    <row r="210" spans="2:16" ht="12.75" customHeight="1">
      <c r="B210" s="116" t="s">
        <v>252</v>
      </c>
      <c r="C210" s="119">
        <v>3</v>
      </c>
      <c r="D210" s="117">
        <v>0</v>
      </c>
      <c r="E210" s="118">
        <f t="shared" si="6"/>
        <v>0</v>
      </c>
      <c r="F210" s="119"/>
      <c r="G210" s="119"/>
      <c r="H210" s="119"/>
      <c r="I210" s="119"/>
      <c r="J210" s="119"/>
      <c r="K210" s="119"/>
      <c r="L210" s="119">
        <v>1</v>
      </c>
      <c r="M210" s="119">
        <v>2</v>
      </c>
      <c r="N210" s="119"/>
      <c r="O210" s="119"/>
      <c r="P210" s="120"/>
    </row>
    <row r="211" spans="2:16" ht="12.75" customHeight="1">
      <c r="B211" s="116" t="s">
        <v>253</v>
      </c>
      <c r="C211" s="119"/>
      <c r="D211" s="117">
        <v>0</v>
      </c>
      <c r="E211" s="118">
        <f t="shared" si="6"/>
        <v>0</v>
      </c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20"/>
    </row>
    <row r="212" spans="2:16" ht="12.75" customHeight="1">
      <c r="B212" s="116" t="s">
        <v>254</v>
      </c>
      <c r="C212" s="119"/>
      <c r="D212" s="117">
        <v>7</v>
      </c>
      <c r="E212" s="118">
        <f aca="true" t="shared" si="7" ref="E212:E275">IF(IF(D212="S/D",0,D212)&lt;&gt;0,(C212-D212)/D212,0)</f>
        <v>-1</v>
      </c>
      <c r="F212" s="119"/>
      <c r="G212" s="119"/>
      <c r="H212" s="119"/>
      <c r="I212" s="119"/>
      <c r="J212" s="119"/>
      <c r="K212" s="119"/>
      <c r="L212" s="119">
        <v>2</v>
      </c>
      <c r="M212" s="119">
        <v>1</v>
      </c>
      <c r="N212" s="119">
        <v>6</v>
      </c>
      <c r="O212" s="119"/>
      <c r="P212" s="120">
        <v>1</v>
      </c>
    </row>
    <row r="213" spans="2:16" ht="12.75" customHeight="1">
      <c r="B213" s="116" t="s">
        <v>255</v>
      </c>
      <c r="C213" s="119">
        <v>8</v>
      </c>
      <c r="D213" s="117">
        <v>0</v>
      </c>
      <c r="E213" s="118">
        <f t="shared" si="7"/>
        <v>0</v>
      </c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20"/>
    </row>
    <row r="214" spans="2:16" ht="12.75" customHeight="1">
      <c r="B214" s="383" t="s">
        <v>293</v>
      </c>
      <c r="C214" s="119"/>
      <c r="D214" s="117">
        <v>0</v>
      </c>
      <c r="E214" s="118">
        <f t="shared" si="7"/>
        <v>0</v>
      </c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20"/>
    </row>
    <row r="215" spans="2:16" ht="12.75" customHeight="1">
      <c r="B215" s="116" t="s">
        <v>256</v>
      </c>
      <c r="C215" s="119">
        <v>1</v>
      </c>
      <c r="D215" s="117">
        <v>0</v>
      </c>
      <c r="E215" s="118">
        <f t="shared" si="7"/>
        <v>0</v>
      </c>
      <c r="F215" s="119"/>
      <c r="G215" s="119"/>
      <c r="H215" s="119"/>
      <c r="I215" s="119"/>
      <c r="J215" s="119"/>
      <c r="K215" s="119"/>
      <c r="L215" s="119"/>
      <c r="M215" s="119"/>
      <c r="N215" s="119">
        <v>1</v>
      </c>
      <c r="O215" s="119"/>
      <c r="P215" s="120"/>
    </row>
    <row r="216" spans="2:16" ht="12.75" customHeight="1">
      <c r="B216" s="116" t="s">
        <v>1104</v>
      </c>
      <c r="C216" s="119"/>
      <c r="D216" s="117">
        <v>1</v>
      </c>
      <c r="E216" s="118">
        <f t="shared" si="7"/>
        <v>-1</v>
      </c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20"/>
    </row>
    <row r="217" spans="2:16" ht="12.75" customHeight="1">
      <c r="B217" s="116" t="s">
        <v>257</v>
      </c>
      <c r="C217" s="119"/>
      <c r="D217" s="117">
        <v>0</v>
      </c>
      <c r="E217" s="118">
        <f t="shared" si="7"/>
        <v>0</v>
      </c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20"/>
    </row>
    <row r="218" spans="2:16" ht="12.75" customHeight="1" thickBot="1">
      <c r="B218" s="121" t="s">
        <v>258</v>
      </c>
      <c r="C218" s="122"/>
      <c r="D218" s="439">
        <v>0</v>
      </c>
      <c r="E218" s="123">
        <f t="shared" si="7"/>
        <v>0</v>
      </c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4"/>
    </row>
    <row r="219" spans="2:16" ht="12.75" customHeight="1">
      <c r="B219" s="125" t="s">
        <v>259</v>
      </c>
      <c r="C219" s="126">
        <v>748</v>
      </c>
      <c r="D219" s="126">
        <v>685</v>
      </c>
      <c r="E219" s="127">
        <f t="shared" si="7"/>
        <v>0.09197080291970802</v>
      </c>
      <c r="F219" s="126">
        <v>145</v>
      </c>
      <c r="G219" s="126">
        <v>144</v>
      </c>
      <c r="H219" s="126">
        <v>231</v>
      </c>
      <c r="I219" s="126">
        <v>228</v>
      </c>
      <c r="J219" s="126">
        <v>0</v>
      </c>
      <c r="K219" s="126">
        <v>0</v>
      </c>
      <c r="L219" s="126">
        <v>0</v>
      </c>
      <c r="M219" s="126">
        <v>0</v>
      </c>
      <c r="N219" s="126">
        <v>6</v>
      </c>
      <c r="O219" s="126">
        <v>6</v>
      </c>
      <c r="P219" s="126">
        <v>247</v>
      </c>
    </row>
    <row r="220" spans="2:16" ht="12.75" customHeight="1">
      <c r="B220" s="116" t="s">
        <v>260</v>
      </c>
      <c r="C220" s="119">
        <v>4</v>
      </c>
      <c r="D220" s="117">
        <v>1</v>
      </c>
      <c r="E220" s="118">
        <f t="shared" si="7"/>
        <v>3</v>
      </c>
      <c r="F220" s="119"/>
      <c r="G220" s="119"/>
      <c r="H220" s="119"/>
      <c r="I220" s="119">
        <v>1</v>
      </c>
      <c r="J220" s="119"/>
      <c r="K220" s="119"/>
      <c r="L220" s="119"/>
      <c r="M220" s="119"/>
      <c r="N220" s="119">
        <v>2</v>
      </c>
      <c r="O220" s="119"/>
      <c r="P220" s="120"/>
    </row>
    <row r="221" spans="2:16" ht="12.75" customHeight="1">
      <c r="B221" s="116" t="s">
        <v>261</v>
      </c>
      <c r="C221" s="119"/>
      <c r="D221" s="117">
        <v>0</v>
      </c>
      <c r="E221" s="118">
        <f t="shared" si="7"/>
        <v>0</v>
      </c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20"/>
    </row>
    <row r="222" spans="2:16" ht="12.75" customHeight="1">
      <c r="B222" s="116" t="s">
        <v>262</v>
      </c>
      <c r="C222" s="119"/>
      <c r="D222" s="117">
        <v>0</v>
      </c>
      <c r="E222" s="118">
        <f t="shared" si="7"/>
        <v>0</v>
      </c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20"/>
    </row>
    <row r="223" spans="2:16" ht="12.75" customHeight="1">
      <c r="B223" s="116" t="s">
        <v>263</v>
      </c>
      <c r="C223" s="119"/>
      <c r="D223" s="117">
        <v>0</v>
      </c>
      <c r="E223" s="118">
        <f t="shared" si="7"/>
        <v>0</v>
      </c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20"/>
    </row>
    <row r="224" spans="1:16" s="111" customFormat="1" ht="12.75" customHeight="1">
      <c r="A224" s="104"/>
      <c r="B224" s="116" t="s">
        <v>264</v>
      </c>
      <c r="C224" s="119"/>
      <c r="D224" s="117">
        <v>0</v>
      </c>
      <c r="E224" s="118">
        <f t="shared" si="7"/>
        <v>0</v>
      </c>
      <c r="F224" s="119"/>
      <c r="G224" s="119"/>
      <c r="H224" s="119"/>
      <c r="I224" s="119"/>
      <c r="J224" s="119"/>
      <c r="K224" s="119"/>
      <c r="L224" s="119"/>
      <c r="M224" s="119"/>
      <c r="N224" s="119"/>
      <c r="O224" s="119"/>
      <c r="P224" s="120"/>
    </row>
    <row r="225" spans="2:16" ht="12.75" customHeight="1">
      <c r="B225" s="116" t="s">
        <v>265</v>
      </c>
      <c r="C225" s="119"/>
      <c r="D225" s="117">
        <v>0</v>
      </c>
      <c r="E225" s="118">
        <f t="shared" si="7"/>
        <v>0</v>
      </c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20"/>
    </row>
    <row r="226" spans="2:16" ht="12.75" customHeight="1">
      <c r="B226" s="116" t="s">
        <v>266</v>
      </c>
      <c r="C226" s="119">
        <v>2</v>
      </c>
      <c r="D226" s="117">
        <v>4</v>
      </c>
      <c r="E226" s="118">
        <f t="shared" si="7"/>
        <v>-0.5</v>
      </c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20">
        <v>6</v>
      </c>
    </row>
    <row r="227" spans="2:16" ht="12.75" customHeight="1">
      <c r="B227" s="116" t="s">
        <v>267</v>
      </c>
      <c r="C227" s="119">
        <v>47</v>
      </c>
      <c r="D227" s="117">
        <v>43</v>
      </c>
      <c r="E227" s="118">
        <f t="shared" si="7"/>
        <v>0.09302325581395349</v>
      </c>
      <c r="F227" s="119">
        <v>1</v>
      </c>
      <c r="G227" s="119"/>
      <c r="H227" s="119">
        <v>10</v>
      </c>
      <c r="I227" s="119">
        <v>7</v>
      </c>
      <c r="J227" s="119"/>
      <c r="K227" s="119"/>
      <c r="L227" s="119"/>
      <c r="M227" s="119"/>
      <c r="N227" s="119"/>
      <c r="O227" s="119"/>
      <c r="P227" s="120">
        <v>10</v>
      </c>
    </row>
    <row r="228" spans="2:16" ht="12.75" customHeight="1">
      <c r="B228" s="116" t="s">
        <v>268</v>
      </c>
      <c r="C228" s="119">
        <v>12</v>
      </c>
      <c r="D228" s="117">
        <v>22</v>
      </c>
      <c r="E228" s="118">
        <f t="shared" si="7"/>
        <v>-0.45454545454545453</v>
      </c>
      <c r="F228" s="119">
        <v>7</v>
      </c>
      <c r="G228" s="119">
        <v>7</v>
      </c>
      <c r="H228" s="119">
        <v>7</v>
      </c>
      <c r="I228" s="119">
        <v>6</v>
      </c>
      <c r="J228" s="119"/>
      <c r="K228" s="119"/>
      <c r="L228" s="119"/>
      <c r="M228" s="119"/>
      <c r="N228" s="119"/>
      <c r="O228" s="119"/>
      <c r="P228" s="120">
        <v>11</v>
      </c>
    </row>
    <row r="229" spans="2:16" ht="12.75" customHeight="1">
      <c r="B229" s="116" t="s">
        <v>269</v>
      </c>
      <c r="C229" s="119">
        <v>12</v>
      </c>
      <c r="D229" s="117">
        <v>29</v>
      </c>
      <c r="E229" s="118">
        <f t="shared" si="7"/>
        <v>-0.5862068965517241</v>
      </c>
      <c r="F229" s="119">
        <v>2</v>
      </c>
      <c r="G229" s="119">
        <v>2</v>
      </c>
      <c r="H229" s="119">
        <v>11</v>
      </c>
      <c r="I229" s="119">
        <v>6</v>
      </c>
      <c r="J229" s="119"/>
      <c r="K229" s="119"/>
      <c r="L229" s="119"/>
      <c r="M229" s="119"/>
      <c r="N229" s="119"/>
      <c r="O229" s="119"/>
      <c r="P229" s="120">
        <v>5</v>
      </c>
    </row>
    <row r="230" spans="2:16" ht="12.75" customHeight="1">
      <c r="B230" s="116" t="s">
        <v>270</v>
      </c>
      <c r="C230" s="119"/>
      <c r="D230" s="117">
        <v>3</v>
      </c>
      <c r="E230" s="118">
        <f t="shared" si="7"/>
        <v>-1</v>
      </c>
      <c r="F230" s="119"/>
      <c r="G230" s="119"/>
      <c r="H230" s="119"/>
      <c r="I230" s="119">
        <v>4</v>
      </c>
      <c r="J230" s="119"/>
      <c r="K230" s="119"/>
      <c r="L230" s="119"/>
      <c r="M230" s="119"/>
      <c r="N230" s="119"/>
      <c r="O230" s="119"/>
      <c r="P230" s="120">
        <v>1</v>
      </c>
    </row>
    <row r="231" spans="2:16" ht="12.75" customHeight="1">
      <c r="B231" s="116" t="s">
        <v>271</v>
      </c>
      <c r="C231" s="119">
        <v>4</v>
      </c>
      <c r="D231" s="117">
        <v>9</v>
      </c>
      <c r="E231" s="118">
        <f t="shared" si="7"/>
        <v>-0.5555555555555556</v>
      </c>
      <c r="F231" s="119"/>
      <c r="G231" s="119"/>
      <c r="H231" s="119"/>
      <c r="I231" s="119">
        <v>2</v>
      </c>
      <c r="J231" s="119"/>
      <c r="K231" s="119"/>
      <c r="L231" s="119"/>
      <c r="M231" s="119"/>
      <c r="N231" s="119">
        <v>1</v>
      </c>
      <c r="O231" s="119"/>
      <c r="P231" s="120"/>
    </row>
    <row r="232" spans="2:16" ht="12.75" customHeight="1">
      <c r="B232" s="116" t="s">
        <v>272</v>
      </c>
      <c r="C232" s="119">
        <v>1</v>
      </c>
      <c r="D232" s="117">
        <v>0</v>
      </c>
      <c r="E232" s="118">
        <f t="shared" si="7"/>
        <v>0</v>
      </c>
      <c r="F232" s="119"/>
      <c r="G232" s="119"/>
      <c r="H232" s="119"/>
      <c r="I232" s="119">
        <v>1</v>
      </c>
      <c r="J232" s="119"/>
      <c r="K232" s="119"/>
      <c r="L232" s="119"/>
      <c r="M232" s="119"/>
      <c r="N232" s="119">
        <v>3</v>
      </c>
      <c r="O232" s="119"/>
      <c r="P232" s="120">
        <v>1</v>
      </c>
    </row>
    <row r="233" spans="2:16" ht="12.75" customHeight="1">
      <c r="B233" s="116" t="s">
        <v>273</v>
      </c>
      <c r="C233" s="119"/>
      <c r="D233" s="117">
        <v>0</v>
      </c>
      <c r="E233" s="118">
        <f t="shared" si="7"/>
        <v>0</v>
      </c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20"/>
    </row>
    <row r="234" spans="2:16" ht="12.75" customHeight="1">
      <c r="B234" s="116" t="s">
        <v>1105</v>
      </c>
      <c r="C234" s="119">
        <v>661</v>
      </c>
      <c r="D234" s="117">
        <v>574</v>
      </c>
      <c r="E234" s="118">
        <f t="shared" si="7"/>
        <v>0.15156794425087108</v>
      </c>
      <c r="F234" s="119">
        <v>135</v>
      </c>
      <c r="G234" s="119">
        <v>135</v>
      </c>
      <c r="H234" s="119">
        <v>203</v>
      </c>
      <c r="I234" s="119">
        <v>201</v>
      </c>
      <c r="J234" s="119"/>
      <c r="K234" s="119"/>
      <c r="L234" s="119"/>
      <c r="M234" s="119"/>
      <c r="N234" s="119"/>
      <c r="O234" s="119">
        <v>6</v>
      </c>
      <c r="P234" s="120">
        <v>213</v>
      </c>
    </row>
    <row r="235" spans="2:16" ht="12.75" customHeight="1">
      <c r="B235" s="116" t="s">
        <v>274</v>
      </c>
      <c r="C235" s="119"/>
      <c r="D235" s="117">
        <v>0</v>
      </c>
      <c r="E235" s="118">
        <f t="shared" si="7"/>
        <v>0</v>
      </c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20"/>
    </row>
    <row r="236" spans="2:16" ht="12.75" customHeight="1">
      <c r="B236" s="116" t="s">
        <v>275</v>
      </c>
      <c r="C236" s="119"/>
      <c r="D236" s="117">
        <v>0</v>
      </c>
      <c r="E236" s="118">
        <f t="shared" si="7"/>
        <v>0</v>
      </c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20"/>
    </row>
    <row r="237" spans="2:16" ht="12.75" customHeight="1">
      <c r="B237" s="116" t="s">
        <v>276</v>
      </c>
      <c r="C237" s="119">
        <v>3</v>
      </c>
      <c r="D237" s="117">
        <v>0</v>
      </c>
      <c r="E237" s="118">
        <f t="shared" si="7"/>
        <v>0</v>
      </c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20"/>
    </row>
    <row r="238" spans="2:16" ht="12.75" customHeight="1">
      <c r="B238" s="116" t="s">
        <v>277</v>
      </c>
      <c r="C238" s="119">
        <v>2</v>
      </c>
      <c r="D238" s="117">
        <v>0</v>
      </c>
      <c r="E238" s="118">
        <f t="shared" si="7"/>
        <v>0</v>
      </c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20"/>
    </row>
    <row r="239" spans="2:16" ht="12.75" customHeight="1" thickBot="1">
      <c r="B239" s="121" t="s">
        <v>278</v>
      </c>
      <c r="C239" s="122"/>
      <c r="D239" s="439">
        <v>0</v>
      </c>
      <c r="E239" s="123">
        <f t="shared" si="7"/>
        <v>0</v>
      </c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4"/>
    </row>
    <row r="240" spans="2:16" ht="12.75" customHeight="1">
      <c r="B240" s="125" t="s">
        <v>279</v>
      </c>
      <c r="C240" s="126">
        <v>0</v>
      </c>
      <c r="D240" s="126">
        <v>0</v>
      </c>
      <c r="E240" s="127">
        <f t="shared" si="7"/>
        <v>0</v>
      </c>
      <c r="F240" s="126">
        <v>0</v>
      </c>
      <c r="G240" s="126">
        <v>0</v>
      </c>
      <c r="H240" s="126">
        <v>0</v>
      </c>
      <c r="I240" s="126">
        <v>0</v>
      </c>
      <c r="J240" s="126">
        <v>0</v>
      </c>
      <c r="K240" s="126">
        <v>0</v>
      </c>
      <c r="L240" s="126">
        <v>0</v>
      </c>
      <c r="M240" s="126">
        <v>0</v>
      </c>
      <c r="N240" s="126">
        <v>1</v>
      </c>
      <c r="O240" s="126">
        <v>0</v>
      </c>
      <c r="P240" s="126">
        <v>0</v>
      </c>
    </row>
    <row r="241" spans="2:16" ht="12.75" customHeight="1">
      <c r="B241" s="116" t="s">
        <v>280</v>
      </c>
      <c r="C241" s="119"/>
      <c r="D241" s="117">
        <v>0</v>
      </c>
      <c r="E241" s="118">
        <f t="shared" si="7"/>
        <v>0</v>
      </c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20"/>
    </row>
    <row r="242" spans="2:16" ht="12.75" customHeight="1">
      <c r="B242" s="116" t="s">
        <v>281</v>
      </c>
      <c r="C242" s="368"/>
      <c r="D242" s="530">
        <v>0</v>
      </c>
      <c r="E242" s="118">
        <f t="shared" si="7"/>
        <v>0</v>
      </c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20"/>
    </row>
    <row r="243" spans="2:16" ht="12.75" customHeight="1">
      <c r="B243" s="116" t="s">
        <v>282</v>
      </c>
      <c r="C243" s="368"/>
      <c r="D243" s="530">
        <v>0</v>
      </c>
      <c r="E243" s="118">
        <f t="shared" si="7"/>
        <v>0</v>
      </c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20"/>
    </row>
    <row r="244" spans="2:16" ht="12.75" customHeight="1">
      <c r="B244" s="116" t="s">
        <v>283</v>
      </c>
      <c r="C244" s="119"/>
      <c r="D244" s="117">
        <v>0</v>
      </c>
      <c r="E244" s="118">
        <f t="shared" si="7"/>
        <v>0</v>
      </c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20"/>
    </row>
    <row r="245" spans="1:16" s="111" customFormat="1" ht="12.75" customHeight="1">
      <c r="A245" s="104"/>
      <c r="B245" s="116" t="s">
        <v>284</v>
      </c>
      <c r="C245" s="119"/>
      <c r="D245" s="117">
        <v>0</v>
      </c>
      <c r="E245" s="118">
        <f t="shared" si="7"/>
        <v>0</v>
      </c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20"/>
    </row>
    <row r="246" spans="2:16" ht="12.75" customHeight="1">
      <c r="B246" s="116" t="s">
        <v>285</v>
      </c>
      <c r="C246" s="119"/>
      <c r="D246" s="117">
        <v>0</v>
      </c>
      <c r="E246" s="118">
        <f t="shared" si="7"/>
        <v>0</v>
      </c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20"/>
    </row>
    <row r="247" spans="2:16" ht="12.75" customHeight="1">
      <c r="B247" s="116" t="s">
        <v>286</v>
      </c>
      <c r="C247" s="119"/>
      <c r="D247" s="117">
        <v>0</v>
      </c>
      <c r="E247" s="118">
        <f t="shared" si="7"/>
        <v>0</v>
      </c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20"/>
    </row>
    <row r="248" spans="2:16" ht="12.75" customHeight="1">
      <c r="B248" s="116" t="s">
        <v>287</v>
      </c>
      <c r="C248" s="119"/>
      <c r="D248" s="117">
        <v>0</v>
      </c>
      <c r="E248" s="118">
        <f t="shared" si="7"/>
        <v>0</v>
      </c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20"/>
    </row>
    <row r="249" spans="2:16" ht="12.75" customHeight="1">
      <c r="B249" s="116" t="s">
        <v>316</v>
      </c>
      <c r="C249" s="119"/>
      <c r="D249" s="117">
        <v>0</v>
      </c>
      <c r="E249" s="118">
        <f t="shared" si="7"/>
        <v>0</v>
      </c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20"/>
    </row>
    <row r="250" spans="2:16" ht="12.75" customHeight="1">
      <c r="B250" s="116" t="s">
        <v>317</v>
      </c>
      <c r="C250" s="119"/>
      <c r="D250" s="117">
        <v>0</v>
      </c>
      <c r="E250" s="118">
        <f t="shared" si="7"/>
        <v>0</v>
      </c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20"/>
    </row>
    <row r="251" spans="2:16" ht="12.75" customHeight="1">
      <c r="B251" s="116" t="s">
        <v>318</v>
      </c>
      <c r="C251" s="119"/>
      <c r="D251" s="117">
        <v>0</v>
      </c>
      <c r="E251" s="118">
        <f t="shared" si="7"/>
        <v>0</v>
      </c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20"/>
    </row>
    <row r="252" spans="2:16" ht="12.75" customHeight="1">
      <c r="B252" s="116" t="s">
        <v>319</v>
      </c>
      <c r="C252" s="119"/>
      <c r="D252" s="117">
        <v>0</v>
      </c>
      <c r="E252" s="118">
        <f t="shared" si="7"/>
        <v>0</v>
      </c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20"/>
    </row>
    <row r="253" spans="2:16" ht="12.75" customHeight="1">
      <c r="B253" s="116" t="s">
        <v>320</v>
      </c>
      <c r="C253" s="119"/>
      <c r="D253" s="117">
        <v>0</v>
      </c>
      <c r="E253" s="118">
        <f t="shared" si="7"/>
        <v>0</v>
      </c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20"/>
    </row>
    <row r="254" spans="2:16" ht="12.75" customHeight="1">
      <c r="B254" s="116" t="s">
        <v>321</v>
      </c>
      <c r="C254" s="119"/>
      <c r="D254" s="117">
        <v>0</v>
      </c>
      <c r="E254" s="118">
        <f t="shared" si="7"/>
        <v>0</v>
      </c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20"/>
    </row>
    <row r="255" spans="2:16" ht="12.75" customHeight="1">
      <c r="B255" s="116" t="s">
        <v>322</v>
      </c>
      <c r="C255" s="119"/>
      <c r="D255" s="117">
        <v>0</v>
      </c>
      <c r="E255" s="118">
        <f t="shared" si="7"/>
        <v>0</v>
      </c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20"/>
    </row>
    <row r="256" spans="2:16" ht="12.75" customHeight="1">
      <c r="B256" s="116" t="s">
        <v>323</v>
      </c>
      <c r="C256" s="119"/>
      <c r="D256" s="117">
        <v>0</v>
      </c>
      <c r="E256" s="118">
        <f t="shared" si="7"/>
        <v>0</v>
      </c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20"/>
    </row>
    <row r="257" spans="2:16" ht="12.75" customHeight="1">
      <c r="B257" s="116" t="s">
        <v>324</v>
      </c>
      <c r="C257" s="119"/>
      <c r="D257" s="117">
        <v>0</v>
      </c>
      <c r="E257" s="118">
        <f t="shared" si="7"/>
        <v>0</v>
      </c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20"/>
    </row>
    <row r="258" spans="2:16" ht="12.75" customHeight="1">
      <c r="B258" s="116" t="s">
        <v>325</v>
      </c>
      <c r="C258" s="119"/>
      <c r="D258" s="117">
        <v>0</v>
      </c>
      <c r="E258" s="118">
        <f t="shared" si="7"/>
        <v>0</v>
      </c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20"/>
    </row>
    <row r="259" spans="2:16" ht="12.75" customHeight="1">
      <c r="B259" s="116" t="s">
        <v>327</v>
      </c>
      <c r="C259" s="119"/>
      <c r="D259" s="117">
        <v>0</v>
      </c>
      <c r="E259" s="118">
        <f t="shared" si="7"/>
        <v>0</v>
      </c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20"/>
    </row>
    <row r="260" spans="2:16" ht="12.75" customHeight="1">
      <c r="B260" s="116" t="s">
        <v>328</v>
      </c>
      <c r="C260" s="119"/>
      <c r="D260" s="117">
        <v>0</v>
      </c>
      <c r="E260" s="118">
        <f t="shared" si="7"/>
        <v>0</v>
      </c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20"/>
    </row>
    <row r="261" spans="2:16" ht="12.75" customHeight="1">
      <c r="B261" s="116" t="s">
        <v>329</v>
      </c>
      <c r="C261" s="119"/>
      <c r="D261" s="117">
        <v>0</v>
      </c>
      <c r="E261" s="118">
        <f t="shared" si="7"/>
        <v>0</v>
      </c>
      <c r="F261" s="119"/>
      <c r="G261" s="119"/>
      <c r="H261" s="119"/>
      <c r="I261" s="119"/>
      <c r="J261" s="119"/>
      <c r="K261" s="119"/>
      <c r="L261" s="119"/>
      <c r="M261" s="119"/>
      <c r="N261" s="119">
        <v>1</v>
      </c>
      <c r="O261" s="119"/>
      <c r="P261" s="120"/>
    </row>
    <row r="262" spans="2:16" ht="12.75" customHeight="1">
      <c r="B262" s="116" t="s">
        <v>330</v>
      </c>
      <c r="C262" s="119"/>
      <c r="D262" s="117">
        <v>0</v>
      </c>
      <c r="E262" s="118">
        <f t="shared" si="7"/>
        <v>0</v>
      </c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20"/>
    </row>
    <row r="263" spans="2:16" ht="12.75" customHeight="1">
      <c r="B263" s="116" t="s">
        <v>331</v>
      </c>
      <c r="C263" s="119"/>
      <c r="D263" s="117">
        <v>0</v>
      </c>
      <c r="E263" s="118">
        <f t="shared" si="7"/>
        <v>0</v>
      </c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20"/>
    </row>
    <row r="264" spans="2:16" ht="12.75" customHeight="1">
      <c r="B264" s="116" t="s">
        <v>332</v>
      </c>
      <c r="C264" s="119"/>
      <c r="D264" s="117">
        <v>0</v>
      </c>
      <c r="E264" s="118">
        <f t="shared" si="7"/>
        <v>0</v>
      </c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20"/>
    </row>
    <row r="265" spans="2:16" ht="12.75" customHeight="1">
      <c r="B265" s="116" t="s">
        <v>333</v>
      </c>
      <c r="C265" s="119"/>
      <c r="D265" s="117">
        <v>0</v>
      </c>
      <c r="E265" s="118">
        <f t="shared" si="7"/>
        <v>0</v>
      </c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20"/>
    </row>
    <row r="266" spans="2:16" ht="12.75" customHeight="1" thickBot="1">
      <c r="B266" s="121" t="s">
        <v>334</v>
      </c>
      <c r="C266" s="122"/>
      <c r="D266" s="439">
        <v>0</v>
      </c>
      <c r="E266" s="123">
        <f t="shared" si="7"/>
        <v>0</v>
      </c>
      <c r="F266" s="122"/>
      <c r="G266" s="122"/>
      <c r="H266" s="122"/>
      <c r="I266" s="122"/>
      <c r="J266" s="122"/>
      <c r="K266" s="122"/>
      <c r="L266" s="122"/>
      <c r="M266" s="122"/>
      <c r="N266" s="122"/>
      <c r="O266" s="122"/>
      <c r="P266" s="124"/>
    </row>
    <row r="267" spans="2:16" ht="12.75" customHeight="1">
      <c r="B267" s="125" t="s">
        <v>335</v>
      </c>
      <c r="C267" s="126">
        <v>53</v>
      </c>
      <c r="D267" s="126">
        <v>125</v>
      </c>
      <c r="E267" s="127">
        <f t="shared" si="7"/>
        <v>-0.576</v>
      </c>
      <c r="F267" s="126">
        <v>117</v>
      </c>
      <c r="G267" s="126">
        <v>83</v>
      </c>
      <c r="H267" s="126">
        <v>54</v>
      </c>
      <c r="I267" s="126">
        <v>45</v>
      </c>
      <c r="J267" s="126">
        <v>0</v>
      </c>
      <c r="K267" s="126">
        <v>0</v>
      </c>
      <c r="L267" s="126">
        <v>0</v>
      </c>
      <c r="M267" s="126">
        <v>0</v>
      </c>
      <c r="N267" s="126">
        <v>0</v>
      </c>
      <c r="O267" s="126">
        <v>1</v>
      </c>
      <c r="P267" s="126">
        <v>75</v>
      </c>
    </row>
    <row r="268" spans="2:16" ht="12.75" customHeight="1">
      <c r="B268" s="116" t="s">
        <v>336</v>
      </c>
      <c r="C268" s="119"/>
      <c r="D268" s="117">
        <v>0</v>
      </c>
      <c r="E268" s="118">
        <f t="shared" si="7"/>
        <v>0</v>
      </c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20"/>
    </row>
    <row r="269" spans="2:16" ht="12.75" customHeight="1">
      <c r="B269" s="116" t="s">
        <v>337</v>
      </c>
      <c r="C269" s="119">
        <v>15</v>
      </c>
      <c r="D269" s="117">
        <v>39</v>
      </c>
      <c r="E269" s="118">
        <f t="shared" si="7"/>
        <v>-0.6153846153846154</v>
      </c>
      <c r="F269" s="119">
        <v>52</v>
      </c>
      <c r="G269" s="119">
        <v>33</v>
      </c>
      <c r="H269" s="119">
        <v>19</v>
      </c>
      <c r="I269" s="119">
        <v>18</v>
      </c>
      <c r="J269" s="119"/>
      <c r="K269" s="119"/>
      <c r="L269" s="119"/>
      <c r="M269" s="119"/>
      <c r="N269" s="119"/>
      <c r="O269" s="119">
        <v>1</v>
      </c>
      <c r="P269" s="120">
        <v>57</v>
      </c>
    </row>
    <row r="270" spans="2:16" ht="12.75" customHeight="1">
      <c r="B270" s="116" t="s">
        <v>338</v>
      </c>
      <c r="C270" s="119">
        <v>24</v>
      </c>
      <c r="D270" s="117">
        <v>70</v>
      </c>
      <c r="E270" s="118">
        <f t="shared" si="7"/>
        <v>-0.6571428571428571</v>
      </c>
      <c r="F270" s="119">
        <v>63</v>
      </c>
      <c r="G270" s="119">
        <v>48</v>
      </c>
      <c r="H270" s="119">
        <v>21</v>
      </c>
      <c r="I270" s="119">
        <v>15</v>
      </c>
      <c r="J270" s="119"/>
      <c r="K270" s="119"/>
      <c r="L270" s="119"/>
      <c r="M270" s="119"/>
      <c r="N270" s="119"/>
      <c r="O270" s="119"/>
      <c r="P270" s="120">
        <v>16</v>
      </c>
    </row>
    <row r="271" spans="2:16" ht="12.75" customHeight="1">
      <c r="B271" s="116" t="s">
        <v>339</v>
      </c>
      <c r="C271" s="119"/>
      <c r="D271" s="117">
        <v>0</v>
      </c>
      <c r="E271" s="118">
        <f t="shared" si="7"/>
        <v>0</v>
      </c>
      <c r="F271" s="119"/>
      <c r="G271" s="119">
        <v>1</v>
      </c>
      <c r="H271" s="119">
        <v>2</v>
      </c>
      <c r="I271" s="119">
        <v>1</v>
      </c>
      <c r="J271" s="119"/>
      <c r="K271" s="119"/>
      <c r="L271" s="119"/>
      <c r="M271" s="119"/>
      <c r="N271" s="119"/>
      <c r="O271" s="119"/>
      <c r="P271" s="120"/>
    </row>
    <row r="272" spans="1:16" s="111" customFormat="1" ht="12.75" customHeight="1">
      <c r="A272" s="104"/>
      <c r="B272" s="116" t="s">
        <v>340</v>
      </c>
      <c r="C272" s="119"/>
      <c r="D272" s="117">
        <v>0</v>
      </c>
      <c r="E272" s="118">
        <f t="shared" si="7"/>
        <v>0</v>
      </c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20"/>
    </row>
    <row r="273" spans="2:16" ht="12.75" customHeight="1">
      <c r="B273" s="116" t="s">
        <v>341</v>
      </c>
      <c r="C273" s="119">
        <v>2</v>
      </c>
      <c r="D273" s="117">
        <v>4</v>
      </c>
      <c r="E273" s="118">
        <f t="shared" si="7"/>
        <v>-0.5</v>
      </c>
      <c r="F273" s="119">
        <v>1</v>
      </c>
      <c r="G273" s="119">
        <v>1</v>
      </c>
      <c r="H273" s="119">
        <v>1</v>
      </c>
      <c r="I273" s="119"/>
      <c r="J273" s="119"/>
      <c r="K273" s="119"/>
      <c r="L273" s="119"/>
      <c r="M273" s="119"/>
      <c r="N273" s="119"/>
      <c r="O273" s="119"/>
      <c r="P273" s="120">
        <v>1</v>
      </c>
    </row>
    <row r="274" spans="2:16" ht="12.75" customHeight="1">
      <c r="B274" s="116" t="s">
        <v>342</v>
      </c>
      <c r="C274" s="119">
        <v>10</v>
      </c>
      <c r="D274" s="117">
        <v>3</v>
      </c>
      <c r="E274" s="118">
        <f t="shared" si="7"/>
        <v>2.3333333333333335</v>
      </c>
      <c r="F274" s="119">
        <v>1</v>
      </c>
      <c r="G274" s="119"/>
      <c r="H274" s="119">
        <v>10</v>
      </c>
      <c r="I274" s="119">
        <v>10</v>
      </c>
      <c r="J274" s="119"/>
      <c r="K274" s="119"/>
      <c r="L274" s="119"/>
      <c r="M274" s="119"/>
      <c r="N274" s="119"/>
      <c r="O274" s="119"/>
      <c r="P274" s="120">
        <v>1</v>
      </c>
    </row>
    <row r="275" spans="2:16" ht="12.75" customHeight="1">
      <c r="B275" s="116" t="s">
        <v>343</v>
      </c>
      <c r="C275" s="119"/>
      <c r="D275" s="117">
        <v>9</v>
      </c>
      <c r="E275" s="118">
        <f t="shared" si="7"/>
        <v>-1</v>
      </c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20"/>
    </row>
    <row r="276" spans="2:16" ht="12.75" customHeight="1">
      <c r="B276" s="116" t="s">
        <v>344</v>
      </c>
      <c r="C276" s="119"/>
      <c r="D276" s="117">
        <v>0</v>
      </c>
      <c r="E276" s="118">
        <f aca="true" t="shared" si="8" ref="E276:E324">IF(IF(D276="S/D",0,D276)&lt;&gt;0,(C276-D276)/D276,0)</f>
        <v>0</v>
      </c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20"/>
    </row>
    <row r="277" spans="2:16" ht="12.75" customHeight="1">
      <c r="B277" s="116" t="s">
        <v>345</v>
      </c>
      <c r="C277" s="119"/>
      <c r="D277" s="117">
        <v>0</v>
      </c>
      <c r="E277" s="118">
        <f t="shared" si="8"/>
        <v>0</v>
      </c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20"/>
    </row>
    <row r="278" spans="2:16" ht="12.75" customHeight="1">
      <c r="B278" s="116" t="s">
        <v>346</v>
      </c>
      <c r="C278" s="119"/>
      <c r="D278" s="117">
        <v>0</v>
      </c>
      <c r="E278" s="118">
        <f t="shared" si="8"/>
        <v>0</v>
      </c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20"/>
    </row>
    <row r="279" spans="2:16" ht="12.75" customHeight="1">
      <c r="B279" s="116" t="s">
        <v>347</v>
      </c>
      <c r="C279" s="119"/>
      <c r="D279" s="117">
        <v>0</v>
      </c>
      <c r="E279" s="118">
        <f t="shared" si="8"/>
        <v>0</v>
      </c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20"/>
    </row>
    <row r="280" spans="2:16" ht="12.75" customHeight="1">
      <c r="B280" s="116" t="s">
        <v>348</v>
      </c>
      <c r="C280" s="119"/>
      <c r="D280" s="117">
        <v>0</v>
      </c>
      <c r="E280" s="118">
        <f t="shared" si="8"/>
        <v>0</v>
      </c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20"/>
    </row>
    <row r="281" spans="2:16" ht="12.75" customHeight="1">
      <c r="B281" s="383" t="s">
        <v>294</v>
      </c>
      <c r="C281" s="119"/>
      <c r="D281" s="117">
        <v>0</v>
      </c>
      <c r="E281" s="118">
        <f t="shared" si="8"/>
        <v>0</v>
      </c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20"/>
    </row>
    <row r="282" spans="2:16" ht="12.75" customHeight="1">
      <c r="B282" s="116" t="s">
        <v>349</v>
      </c>
      <c r="C282" s="119"/>
      <c r="D282" s="117">
        <v>0</v>
      </c>
      <c r="E282" s="118">
        <f t="shared" si="8"/>
        <v>0</v>
      </c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20"/>
    </row>
    <row r="283" spans="2:16" ht="12.75" customHeight="1">
      <c r="B283" s="116" t="s">
        <v>350</v>
      </c>
      <c r="C283" s="119"/>
      <c r="D283" s="117">
        <v>0</v>
      </c>
      <c r="E283" s="118">
        <f t="shared" si="8"/>
        <v>0</v>
      </c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20"/>
    </row>
    <row r="284" spans="2:16" ht="12.75" customHeight="1">
      <c r="B284" s="116" t="s">
        <v>351</v>
      </c>
      <c r="C284" s="119"/>
      <c r="D284" s="117">
        <v>0</v>
      </c>
      <c r="E284" s="118">
        <f t="shared" si="8"/>
        <v>0</v>
      </c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20"/>
    </row>
    <row r="285" spans="2:16" ht="12.75" customHeight="1">
      <c r="B285" s="121" t="s">
        <v>352</v>
      </c>
      <c r="C285" s="122"/>
      <c r="D285" s="439">
        <v>0</v>
      </c>
      <c r="E285" s="123">
        <f t="shared" si="8"/>
        <v>0</v>
      </c>
      <c r="F285" s="122"/>
      <c r="G285" s="122"/>
      <c r="H285" s="122"/>
      <c r="I285" s="122"/>
      <c r="J285" s="122"/>
      <c r="K285" s="122"/>
      <c r="L285" s="122"/>
      <c r="M285" s="122"/>
      <c r="N285" s="122"/>
      <c r="O285" s="122"/>
      <c r="P285" s="124"/>
    </row>
    <row r="286" spans="2:16" ht="12.75" customHeight="1">
      <c r="B286" s="384" t="s">
        <v>295</v>
      </c>
      <c r="C286" s="122"/>
      <c r="D286" s="439">
        <v>0</v>
      </c>
      <c r="E286" s="123">
        <f t="shared" si="8"/>
        <v>0</v>
      </c>
      <c r="F286" s="122"/>
      <c r="G286" s="122"/>
      <c r="H286" s="122"/>
      <c r="I286" s="122"/>
      <c r="J286" s="122"/>
      <c r="K286" s="122"/>
      <c r="L286" s="122"/>
      <c r="M286" s="122"/>
      <c r="N286" s="122"/>
      <c r="O286" s="122"/>
      <c r="P286" s="124"/>
    </row>
    <row r="287" spans="2:16" ht="12.75" customHeight="1">
      <c r="B287" s="121" t="s">
        <v>353</v>
      </c>
      <c r="C287" s="122"/>
      <c r="D287" s="439">
        <v>0</v>
      </c>
      <c r="E287" s="123">
        <f t="shared" si="8"/>
        <v>0</v>
      </c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4"/>
    </row>
    <row r="288" spans="2:16" ht="12.75" customHeight="1">
      <c r="B288" s="121" t="s">
        <v>354</v>
      </c>
      <c r="C288" s="122"/>
      <c r="D288" s="439">
        <v>0</v>
      </c>
      <c r="E288" s="123">
        <f t="shared" si="8"/>
        <v>0</v>
      </c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4"/>
    </row>
    <row r="289" spans="2:16" ht="12.75" customHeight="1">
      <c r="B289" s="121" t="s">
        <v>355</v>
      </c>
      <c r="C289" s="122"/>
      <c r="D289" s="439">
        <v>0</v>
      </c>
      <c r="E289" s="123">
        <f t="shared" si="8"/>
        <v>0</v>
      </c>
      <c r="F289" s="122"/>
      <c r="G289" s="122"/>
      <c r="H289" s="122"/>
      <c r="I289" s="122"/>
      <c r="J289" s="122"/>
      <c r="K289" s="122"/>
      <c r="L289" s="122"/>
      <c r="M289" s="122"/>
      <c r="N289" s="122"/>
      <c r="O289" s="122"/>
      <c r="P289" s="124"/>
    </row>
    <row r="290" spans="2:16" ht="12.75" customHeight="1">
      <c r="B290" s="384" t="s">
        <v>296</v>
      </c>
      <c r="C290" s="122">
        <v>2</v>
      </c>
      <c r="D290" s="439">
        <v>0</v>
      </c>
      <c r="E290" s="123">
        <f>IF(IF(D290="S/D",0,D290)&lt;&gt;0,(C290-D290)/D290,0)</f>
        <v>0</v>
      </c>
      <c r="F290" s="122"/>
      <c r="G290" s="122"/>
      <c r="H290" s="122">
        <v>1</v>
      </c>
      <c r="I290" s="122">
        <v>1</v>
      </c>
      <c r="J290" s="122"/>
      <c r="K290" s="122"/>
      <c r="L290" s="122"/>
      <c r="M290" s="122"/>
      <c r="N290" s="122"/>
      <c r="O290" s="122"/>
      <c r="P290" s="124"/>
    </row>
    <row r="291" spans="2:16" ht="12.75" customHeight="1">
      <c r="B291" s="121" t="s">
        <v>1106</v>
      </c>
      <c r="C291" s="122"/>
      <c r="D291" s="439"/>
      <c r="E291" s="123">
        <f t="shared" si="8"/>
        <v>0</v>
      </c>
      <c r="F291" s="122"/>
      <c r="G291" s="122"/>
      <c r="H291" s="122"/>
      <c r="I291" s="122"/>
      <c r="J291" s="122"/>
      <c r="K291" s="122"/>
      <c r="L291" s="122"/>
      <c r="M291" s="122"/>
      <c r="N291" s="122"/>
      <c r="O291" s="122"/>
      <c r="P291" s="124"/>
    </row>
    <row r="292" spans="2:16" ht="12.75" customHeight="1">
      <c r="B292" s="121" t="s">
        <v>1107</v>
      </c>
      <c r="C292" s="122"/>
      <c r="D292" s="439"/>
      <c r="E292" s="123">
        <f>IF(IF(D292="S/D",0,D292)&lt;&gt;0,(C292-D292)/D292,0)</f>
        <v>0</v>
      </c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  <c r="P292" s="124"/>
    </row>
    <row r="293" spans="2:16" ht="12.75" customHeight="1">
      <c r="B293" s="121" t="s">
        <v>1108</v>
      </c>
      <c r="C293" s="122"/>
      <c r="D293" s="439"/>
      <c r="E293" s="123">
        <f t="shared" si="8"/>
        <v>0</v>
      </c>
      <c r="F293" s="122"/>
      <c r="G293" s="122"/>
      <c r="H293" s="122"/>
      <c r="I293" s="122"/>
      <c r="J293" s="122"/>
      <c r="K293" s="122"/>
      <c r="L293" s="122"/>
      <c r="M293" s="122"/>
      <c r="N293" s="122"/>
      <c r="O293" s="122"/>
      <c r="P293" s="124"/>
    </row>
    <row r="294" spans="2:16" ht="12.75" customHeight="1">
      <c r="B294" s="121" t="s">
        <v>1109</v>
      </c>
      <c r="C294" s="122"/>
      <c r="D294" s="439"/>
      <c r="E294" s="123">
        <f>IF(IF(D294="S/D",0,D294)&lt;&gt;0,(C294-D294)/D294,0)</f>
        <v>0</v>
      </c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  <c r="P294" s="124"/>
    </row>
    <row r="295" spans="2:16" ht="12.75" customHeight="1">
      <c r="B295" s="121" t="s">
        <v>1110</v>
      </c>
      <c r="C295" s="122"/>
      <c r="D295" s="439"/>
      <c r="E295" s="123">
        <f t="shared" si="8"/>
        <v>0</v>
      </c>
      <c r="F295" s="122"/>
      <c r="G295" s="122"/>
      <c r="H295" s="122"/>
      <c r="I295" s="122"/>
      <c r="J295" s="122"/>
      <c r="K295" s="122"/>
      <c r="L295" s="122"/>
      <c r="M295" s="122"/>
      <c r="N295" s="122"/>
      <c r="O295" s="122"/>
      <c r="P295" s="124"/>
    </row>
    <row r="296" spans="2:16" ht="12.75" customHeight="1" thickBot="1">
      <c r="B296" s="121" t="s">
        <v>1111</v>
      </c>
      <c r="C296" s="122"/>
      <c r="D296" s="439"/>
      <c r="E296" s="123">
        <f t="shared" si="8"/>
        <v>0</v>
      </c>
      <c r="F296" s="122"/>
      <c r="G296" s="122"/>
      <c r="H296" s="122"/>
      <c r="I296" s="122"/>
      <c r="J296" s="122"/>
      <c r="K296" s="122"/>
      <c r="L296" s="122"/>
      <c r="M296" s="122"/>
      <c r="N296" s="122"/>
      <c r="O296" s="122"/>
      <c r="P296" s="124"/>
    </row>
    <row r="297" spans="2:16" ht="12.75" customHeight="1">
      <c r="B297" s="125" t="s">
        <v>356</v>
      </c>
      <c r="C297" s="126">
        <v>1</v>
      </c>
      <c r="D297" s="126">
        <v>0</v>
      </c>
      <c r="E297" s="127">
        <f t="shared" si="8"/>
        <v>0</v>
      </c>
      <c r="F297" s="126">
        <v>0</v>
      </c>
      <c r="G297" s="126">
        <v>0</v>
      </c>
      <c r="H297" s="126">
        <v>0</v>
      </c>
      <c r="I297" s="126">
        <v>0</v>
      </c>
      <c r="J297" s="126">
        <v>0</v>
      </c>
      <c r="K297" s="126">
        <v>0</v>
      </c>
      <c r="L297" s="126">
        <v>0</v>
      </c>
      <c r="M297" s="126">
        <v>0</v>
      </c>
      <c r="N297" s="126">
        <v>0</v>
      </c>
      <c r="O297" s="126">
        <v>0</v>
      </c>
      <c r="P297" s="126">
        <v>0</v>
      </c>
    </row>
    <row r="298" spans="2:16" ht="12.75" customHeight="1">
      <c r="B298" s="116" t="s">
        <v>357</v>
      </c>
      <c r="C298" s="119"/>
      <c r="D298" s="117">
        <v>0</v>
      </c>
      <c r="E298" s="118">
        <f t="shared" si="8"/>
        <v>0</v>
      </c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20"/>
    </row>
    <row r="299" spans="2:16" ht="12.75" customHeight="1">
      <c r="B299" s="116" t="s">
        <v>358</v>
      </c>
      <c r="C299" s="119"/>
      <c r="D299" s="117">
        <v>0</v>
      </c>
      <c r="E299" s="118">
        <f t="shared" si="8"/>
        <v>0</v>
      </c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20"/>
    </row>
    <row r="300" spans="2:16" ht="12.75" customHeight="1" thickBot="1">
      <c r="B300" s="121" t="s">
        <v>359</v>
      </c>
      <c r="C300" s="122">
        <v>1</v>
      </c>
      <c r="D300" s="439">
        <v>0</v>
      </c>
      <c r="E300" s="123">
        <f t="shared" si="8"/>
        <v>0</v>
      </c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4"/>
    </row>
    <row r="301" spans="2:16" ht="12.75" customHeight="1">
      <c r="B301" s="125" t="s">
        <v>360</v>
      </c>
      <c r="C301" s="126">
        <v>0</v>
      </c>
      <c r="D301" s="126">
        <v>0</v>
      </c>
      <c r="E301" s="127">
        <f t="shared" si="8"/>
        <v>0</v>
      </c>
      <c r="F301" s="126">
        <v>0</v>
      </c>
      <c r="G301" s="126">
        <v>0</v>
      </c>
      <c r="H301" s="126">
        <v>0</v>
      </c>
      <c r="I301" s="126">
        <v>0</v>
      </c>
      <c r="J301" s="126">
        <v>0</v>
      </c>
      <c r="K301" s="126">
        <v>0</v>
      </c>
      <c r="L301" s="126">
        <v>0</v>
      </c>
      <c r="M301" s="126">
        <v>0</v>
      </c>
      <c r="N301" s="126">
        <v>0</v>
      </c>
      <c r="O301" s="126">
        <v>0</v>
      </c>
      <c r="P301" s="126">
        <v>0</v>
      </c>
    </row>
    <row r="302" spans="1:16" s="111" customFormat="1" ht="12.75" customHeight="1">
      <c r="A302" s="104"/>
      <c r="B302" s="116" t="s">
        <v>361</v>
      </c>
      <c r="C302" s="119"/>
      <c r="D302" s="117">
        <v>0</v>
      </c>
      <c r="E302" s="118">
        <f t="shared" si="8"/>
        <v>0</v>
      </c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20"/>
    </row>
    <row r="303" spans="2:16" ht="12.75" customHeight="1">
      <c r="B303" s="116" t="s">
        <v>362</v>
      </c>
      <c r="C303" s="119"/>
      <c r="D303" s="117">
        <v>0</v>
      </c>
      <c r="E303" s="118">
        <f t="shared" si="8"/>
        <v>0</v>
      </c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20"/>
    </row>
    <row r="304" spans="2:16" ht="12.75" customHeight="1">
      <c r="B304" s="116" t="s">
        <v>363</v>
      </c>
      <c r="C304" s="368"/>
      <c r="D304" s="530">
        <v>0</v>
      </c>
      <c r="E304" s="118">
        <f t="shared" si="8"/>
        <v>0</v>
      </c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20"/>
    </row>
    <row r="305" spans="2:16" ht="12.75" customHeight="1">
      <c r="B305" s="116" t="s">
        <v>364</v>
      </c>
      <c r="C305" s="119"/>
      <c r="D305" s="117">
        <v>0</v>
      </c>
      <c r="E305" s="118">
        <f t="shared" si="8"/>
        <v>0</v>
      </c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20"/>
    </row>
    <row r="306" spans="1:16" s="111" customFormat="1" ht="12.75" customHeight="1">
      <c r="A306" s="104"/>
      <c r="B306" s="121" t="s">
        <v>369</v>
      </c>
      <c r="C306" s="122"/>
      <c r="D306" s="439">
        <v>0</v>
      </c>
      <c r="E306" s="123">
        <f t="shared" si="8"/>
        <v>0</v>
      </c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  <c r="P306" s="124"/>
    </row>
    <row r="307" spans="2:16" ht="12.75" customHeight="1" thickBot="1">
      <c r="B307" s="121" t="s">
        <v>370</v>
      </c>
      <c r="C307" s="122"/>
      <c r="D307" s="439">
        <v>0</v>
      </c>
      <c r="E307" s="123">
        <f t="shared" si="8"/>
        <v>0</v>
      </c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4"/>
    </row>
    <row r="308" spans="2:16" ht="12.75" customHeight="1">
      <c r="B308" s="125" t="s">
        <v>371</v>
      </c>
      <c r="C308" s="126">
        <v>0</v>
      </c>
      <c r="D308" s="126">
        <v>0</v>
      </c>
      <c r="E308" s="127">
        <f t="shared" si="8"/>
        <v>0</v>
      </c>
      <c r="F308" s="126">
        <v>0</v>
      </c>
      <c r="G308" s="126">
        <v>0</v>
      </c>
      <c r="H308" s="126">
        <v>0</v>
      </c>
      <c r="I308" s="126">
        <v>0</v>
      </c>
      <c r="J308" s="126">
        <v>0</v>
      </c>
      <c r="K308" s="126">
        <v>0</v>
      </c>
      <c r="L308" s="126">
        <v>0</v>
      </c>
      <c r="M308" s="126">
        <v>0</v>
      </c>
      <c r="N308" s="126">
        <v>0</v>
      </c>
      <c r="O308" s="126">
        <v>0</v>
      </c>
      <c r="P308" s="126">
        <v>0</v>
      </c>
    </row>
    <row r="309" spans="2:16" ht="12.75" customHeight="1">
      <c r="B309" s="116" t="s">
        <v>372</v>
      </c>
      <c r="C309" s="119"/>
      <c r="D309" s="117">
        <v>0</v>
      </c>
      <c r="E309" s="118">
        <f t="shared" si="8"/>
        <v>0</v>
      </c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20"/>
    </row>
    <row r="310" spans="2:16" ht="12.75" customHeight="1">
      <c r="B310" s="116" t="s">
        <v>373</v>
      </c>
      <c r="C310" s="119"/>
      <c r="D310" s="117">
        <v>0</v>
      </c>
      <c r="E310" s="118">
        <f t="shared" si="8"/>
        <v>0</v>
      </c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20"/>
    </row>
    <row r="311" spans="2:16" ht="12.75" customHeight="1">
      <c r="B311" s="116" t="s">
        <v>374</v>
      </c>
      <c r="C311" s="119"/>
      <c r="D311" s="117">
        <v>0</v>
      </c>
      <c r="E311" s="118">
        <f t="shared" si="8"/>
        <v>0</v>
      </c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20"/>
    </row>
    <row r="312" spans="2:16" ht="12.75" customHeight="1">
      <c r="B312" s="383" t="s">
        <v>1112</v>
      </c>
      <c r="C312" s="119"/>
      <c r="D312" s="117">
        <v>0</v>
      </c>
      <c r="E312" s="118">
        <f t="shared" si="8"/>
        <v>0</v>
      </c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20"/>
    </row>
    <row r="313" spans="1:16" s="111" customFormat="1" ht="12.75" customHeight="1" thickBot="1">
      <c r="A313" s="104"/>
      <c r="B313" s="129" t="s">
        <v>375</v>
      </c>
      <c r="C313" s="130"/>
      <c r="D313" s="532">
        <v>0</v>
      </c>
      <c r="E313" s="131">
        <f t="shared" si="8"/>
        <v>0</v>
      </c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2"/>
    </row>
    <row r="314" spans="2:16" ht="12.75" customHeight="1">
      <c r="B314" s="125" t="s">
        <v>376</v>
      </c>
      <c r="C314" s="126">
        <v>56</v>
      </c>
      <c r="D314" s="126">
        <v>2</v>
      </c>
      <c r="E314" s="127">
        <f t="shared" si="8"/>
        <v>27</v>
      </c>
      <c r="F314" s="126">
        <v>0</v>
      </c>
      <c r="G314" s="126">
        <v>0</v>
      </c>
      <c r="H314" s="126">
        <v>0</v>
      </c>
      <c r="I314" s="126">
        <v>0</v>
      </c>
      <c r="J314" s="126">
        <v>0</v>
      </c>
      <c r="K314" s="126">
        <v>0</v>
      </c>
      <c r="L314" s="126">
        <v>0</v>
      </c>
      <c r="M314" s="126">
        <v>0</v>
      </c>
      <c r="N314" s="126">
        <v>43</v>
      </c>
      <c r="O314" s="126">
        <v>0</v>
      </c>
      <c r="P314" s="128">
        <v>0</v>
      </c>
    </row>
    <row r="315" spans="2:16" ht="12.75" customHeight="1" thickBot="1">
      <c r="B315" s="116" t="s">
        <v>377</v>
      </c>
      <c r="C315" s="119">
        <v>56</v>
      </c>
      <c r="D315" s="117">
        <v>2</v>
      </c>
      <c r="E315" s="118">
        <f t="shared" si="8"/>
        <v>27</v>
      </c>
      <c r="F315" s="119"/>
      <c r="G315" s="119"/>
      <c r="H315" s="119"/>
      <c r="I315" s="119"/>
      <c r="J315" s="119"/>
      <c r="K315" s="119"/>
      <c r="L315" s="119"/>
      <c r="M315" s="119"/>
      <c r="N315" s="119">
        <v>43</v>
      </c>
      <c r="O315" s="119"/>
      <c r="P315" s="120"/>
    </row>
    <row r="316" spans="2:16" ht="12.75" customHeight="1">
      <c r="B316" s="125" t="s">
        <v>378</v>
      </c>
      <c r="C316" s="126">
        <v>0</v>
      </c>
      <c r="D316" s="126">
        <v>0</v>
      </c>
      <c r="E316" s="127">
        <f t="shared" si="8"/>
        <v>0</v>
      </c>
      <c r="F316" s="126">
        <v>0</v>
      </c>
      <c r="G316" s="126">
        <v>0</v>
      </c>
      <c r="H316" s="126">
        <v>0</v>
      </c>
      <c r="I316" s="126">
        <v>0</v>
      </c>
      <c r="J316" s="126">
        <v>0</v>
      </c>
      <c r="K316" s="126">
        <v>0</v>
      </c>
      <c r="L316" s="126">
        <v>0</v>
      </c>
      <c r="M316" s="126">
        <v>0</v>
      </c>
      <c r="N316" s="126">
        <v>0</v>
      </c>
      <c r="O316" s="126">
        <v>0</v>
      </c>
      <c r="P316" s="128">
        <v>0</v>
      </c>
    </row>
    <row r="317" spans="2:16" ht="12.75" customHeight="1">
      <c r="B317" s="121" t="s">
        <v>379</v>
      </c>
      <c r="C317" s="122"/>
      <c r="D317" s="439">
        <v>0</v>
      </c>
      <c r="E317" s="123">
        <f t="shared" si="8"/>
        <v>0</v>
      </c>
      <c r="F317" s="122"/>
      <c r="G317" s="122"/>
      <c r="H317" s="122"/>
      <c r="I317" s="122"/>
      <c r="J317" s="122"/>
      <c r="K317" s="122"/>
      <c r="L317" s="122"/>
      <c r="M317" s="122"/>
      <c r="N317" s="122"/>
      <c r="O317" s="122"/>
      <c r="P317" s="124"/>
    </row>
    <row r="318" spans="2:16" ht="12.75" customHeight="1" thickBot="1">
      <c r="B318" s="121" t="s">
        <v>380</v>
      </c>
      <c r="C318" s="122"/>
      <c r="D318" s="439">
        <v>0</v>
      </c>
      <c r="E318" s="123">
        <f t="shared" si="8"/>
        <v>0</v>
      </c>
      <c r="F318" s="122"/>
      <c r="G318" s="122"/>
      <c r="H318" s="122"/>
      <c r="I318" s="122"/>
      <c r="J318" s="122"/>
      <c r="K318" s="122"/>
      <c r="L318" s="122"/>
      <c r="M318" s="122"/>
      <c r="N318" s="122"/>
      <c r="O318" s="122"/>
      <c r="P318" s="124"/>
    </row>
    <row r="319" spans="1:16" s="111" customFormat="1" ht="12.75" customHeight="1">
      <c r="A319" s="104"/>
      <c r="B319" s="133" t="s">
        <v>381</v>
      </c>
      <c r="C319" s="126">
        <v>14140</v>
      </c>
      <c r="D319" s="126">
        <v>13098</v>
      </c>
      <c r="E319" s="127">
        <f t="shared" si="8"/>
        <v>0.07955413040158803</v>
      </c>
      <c r="F319" s="126">
        <v>0</v>
      </c>
      <c r="G319" s="126">
        <v>0</v>
      </c>
      <c r="H319" s="126">
        <v>0</v>
      </c>
      <c r="I319" s="126">
        <v>0</v>
      </c>
      <c r="J319" s="126">
        <v>0</v>
      </c>
      <c r="K319" s="126">
        <v>0</v>
      </c>
      <c r="L319" s="126">
        <v>0</v>
      </c>
      <c r="M319" s="126">
        <v>0</v>
      </c>
      <c r="N319" s="126">
        <v>26</v>
      </c>
      <c r="O319" s="126">
        <v>0</v>
      </c>
      <c r="P319" s="128">
        <v>0</v>
      </c>
    </row>
    <row r="320" spans="2:16" ht="12.75" customHeight="1" thickBot="1">
      <c r="B320" s="121" t="s">
        <v>381</v>
      </c>
      <c r="C320" s="122">
        <v>14140</v>
      </c>
      <c r="D320" s="439">
        <v>13098</v>
      </c>
      <c r="E320" s="123">
        <f t="shared" si="8"/>
        <v>0.07955413040158803</v>
      </c>
      <c r="F320" s="122"/>
      <c r="G320" s="122"/>
      <c r="H320" s="122"/>
      <c r="I320" s="122"/>
      <c r="J320" s="122"/>
      <c r="K320" s="122"/>
      <c r="L320" s="122"/>
      <c r="M320" s="122"/>
      <c r="N320" s="122">
        <v>26</v>
      </c>
      <c r="O320" s="122"/>
      <c r="P320" s="124"/>
    </row>
    <row r="321" spans="1:16" s="111" customFormat="1" ht="12.75" customHeight="1">
      <c r="A321" s="104"/>
      <c r="B321" s="133" t="s">
        <v>382</v>
      </c>
      <c r="C321" s="126">
        <v>0</v>
      </c>
      <c r="D321" s="126">
        <v>1</v>
      </c>
      <c r="E321" s="127">
        <f>IF(IF(D321="S/D",0,D321)&lt;&gt;0,(C321-D321)/D321,0)</f>
        <v>-1</v>
      </c>
      <c r="F321" s="126">
        <v>0</v>
      </c>
      <c r="G321" s="126">
        <v>0</v>
      </c>
      <c r="H321" s="126">
        <v>0</v>
      </c>
      <c r="I321" s="126">
        <v>0</v>
      </c>
      <c r="J321" s="126">
        <v>0</v>
      </c>
      <c r="K321" s="126">
        <v>0</v>
      </c>
      <c r="L321" s="126">
        <v>0</v>
      </c>
      <c r="M321" s="126">
        <v>0</v>
      </c>
      <c r="N321" s="126">
        <v>0</v>
      </c>
      <c r="O321" s="126">
        <v>0</v>
      </c>
      <c r="P321" s="128">
        <v>0</v>
      </c>
    </row>
    <row r="322" spans="2:16" ht="12.75" customHeight="1" thickBot="1">
      <c r="B322" s="121" t="s">
        <v>383</v>
      </c>
      <c r="C322" s="122"/>
      <c r="D322" s="439">
        <v>1</v>
      </c>
      <c r="E322" s="123">
        <f>IF(IF(D322="S/D",0,D322)&lt;&gt;0,(C322-D322)/D322,0)</f>
        <v>-1</v>
      </c>
      <c r="F322" s="122"/>
      <c r="G322" s="122"/>
      <c r="H322" s="122"/>
      <c r="I322" s="122"/>
      <c r="J322" s="122"/>
      <c r="K322" s="122"/>
      <c r="L322" s="122"/>
      <c r="M322" s="122"/>
      <c r="N322" s="122"/>
      <c r="O322" s="122"/>
      <c r="P322" s="124"/>
    </row>
    <row r="323" spans="1:16" s="111" customFormat="1" ht="12.75" customHeight="1">
      <c r="A323" s="104"/>
      <c r="B323" s="454" t="s">
        <v>1113</v>
      </c>
      <c r="C323" s="126">
        <v>0</v>
      </c>
      <c r="D323" s="126"/>
      <c r="E323" s="127">
        <f t="shared" si="8"/>
        <v>0</v>
      </c>
      <c r="F323" s="126">
        <v>0</v>
      </c>
      <c r="G323" s="126">
        <v>0</v>
      </c>
      <c r="H323" s="126">
        <v>0</v>
      </c>
      <c r="I323" s="126">
        <v>0</v>
      </c>
      <c r="J323" s="126">
        <v>0</v>
      </c>
      <c r="K323" s="126">
        <v>0</v>
      </c>
      <c r="L323" s="126">
        <v>0</v>
      </c>
      <c r="M323" s="126">
        <v>0</v>
      </c>
      <c r="N323" s="126">
        <v>0</v>
      </c>
      <c r="O323" s="126">
        <v>0</v>
      </c>
      <c r="P323" s="128">
        <v>0</v>
      </c>
    </row>
    <row r="324" spans="2:16" ht="12.75" customHeight="1" thickBot="1">
      <c r="B324" s="121" t="s">
        <v>1113</v>
      </c>
      <c r="C324" s="122"/>
      <c r="D324" s="439"/>
      <c r="E324" s="123">
        <f t="shared" si="8"/>
        <v>0</v>
      </c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4"/>
    </row>
    <row r="325" spans="2:16" ht="12.75" customHeight="1" thickBot="1">
      <c r="B325" s="134" t="s">
        <v>384</v>
      </c>
      <c r="C325" s="135">
        <f>C323+C319+C316+C314+C308+C301+C267+C240+C219+C199+C184+C176+C164+C154+C145+C142+C135+C129+C95+C83+C80+C73+C71+C49+C41+C29+C22+C19+C12+C9+C4+C297+C321</f>
        <v>40419</v>
      </c>
      <c r="D325" s="135">
        <v>41194</v>
      </c>
      <c r="E325" s="442">
        <f>IF(IF(D325="S/D",0,D325)&lt;&gt;0,(C325-D325)/D325,0)</f>
        <v>-0.01881341943001408</v>
      </c>
      <c r="F325" s="135">
        <f>F323+F319+F316+F314+F308+F301+F267+F240+F219+F199+F184+F176+F164+F154+F145+F142+F135+F129+F95+F83+F80+F73+F71+F49+F41+F29+F22+F19+F12+F9+F4+F321+F297</f>
        <v>2407</v>
      </c>
      <c r="G325" s="135">
        <f aca="true" t="shared" si="9" ref="G325:P325">G323+G319+G316+G314+G308+G301+G267+G240+G219+G199+G184+G176+G164+G154+G145+G142+G135+G129+G95+G83+G80+G73+G71+G49+G41+G29+G22+G19+G12+G9+G4+G321+G297</f>
        <v>1898</v>
      </c>
      <c r="H325" s="135">
        <f t="shared" si="9"/>
        <v>1591</v>
      </c>
      <c r="I325" s="135">
        <f t="shared" si="9"/>
        <v>1625</v>
      </c>
      <c r="J325" s="135">
        <f t="shared" si="9"/>
        <v>15</v>
      </c>
      <c r="K325" s="135">
        <f t="shared" si="9"/>
        <v>16</v>
      </c>
      <c r="L325" s="135">
        <f t="shared" si="9"/>
        <v>5</v>
      </c>
      <c r="M325" s="135">
        <f t="shared" si="9"/>
        <v>7</v>
      </c>
      <c r="N325" s="135">
        <f t="shared" si="9"/>
        <v>225</v>
      </c>
      <c r="O325" s="135">
        <f t="shared" si="9"/>
        <v>99</v>
      </c>
      <c r="P325" s="135">
        <f t="shared" si="9"/>
        <v>2451</v>
      </c>
    </row>
    <row r="326" spans="1:16" s="111" customFormat="1" ht="18" customHeight="1" thickTop="1">
      <c r="A326" s="104"/>
      <c r="B326" s="104"/>
      <c r="C326" s="104"/>
      <c r="D326" s="104"/>
      <c r="E326" s="104"/>
      <c r="F326" s="104"/>
      <c r="G326" s="104"/>
      <c r="H326" s="104"/>
      <c r="I326" s="104"/>
      <c r="J326" s="104"/>
      <c r="K326" s="104"/>
      <c r="L326" s="104"/>
      <c r="M326" s="104"/>
      <c r="N326" s="104"/>
      <c r="O326" s="104"/>
      <c r="P326" s="104"/>
    </row>
    <row r="328" spans="1:16" s="111" customFormat="1" ht="18" customHeight="1">
      <c r="A328" s="104"/>
      <c r="B328" s="104"/>
      <c r="C328" s="104"/>
      <c r="D328" s="104"/>
      <c r="E328" s="104"/>
      <c r="F328" s="104"/>
      <c r="G328" s="104"/>
      <c r="H328" s="104"/>
      <c r="I328" s="104"/>
      <c r="J328" s="104"/>
      <c r="K328" s="104"/>
      <c r="L328" s="104"/>
      <c r="M328" s="104"/>
      <c r="N328" s="104"/>
      <c r="O328" s="104"/>
      <c r="P328" s="104"/>
    </row>
    <row r="330" spans="1:16" s="111" customFormat="1" ht="18" customHeight="1">
      <c r="A330" s="104"/>
      <c r="B330" s="104"/>
      <c r="C330" s="104"/>
      <c r="D330" s="104"/>
      <c r="E330" s="104"/>
      <c r="F330" s="104"/>
      <c r="G330" s="104"/>
      <c r="H330" s="104"/>
      <c r="I330" s="104"/>
      <c r="J330" s="104"/>
      <c r="K330" s="104"/>
      <c r="L330" s="104"/>
      <c r="M330" s="104"/>
      <c r="N330" s="104"/>
      <c r="O330" s="104"/>
      <c r="P330" s="104"/>
    </row>
    <row r="345" spans="1:19" s="111" customFormat="1" ht="18" customHeight="1">
      <c r="A345" s="104"/>
      <c r="B345" s="104"/>
      <c r="C345" s="104"/>
      <c r="D345" s="104"/>
      <c r="E345" s="104"/>
      <c r="F345" s="104"/>
      <c r="G345" s="104"/>
      <c r="H345" s="104"/>
      <c r="I345" s="104"/>
      <c r="J345" s="104"/>
      <c r="K345" s="104"/>
      <c r="L345" s="104"/>
      <c r="M345" s="104"/>
      <c r="N345" s="104"/>
      <c r="O345" s="104"/>
      <c r="P345" s="104"/>
      <c r="Q345" s="104"/>
      <c r="R345" s="104"/>
      <c r="S345" s="104"/>
    </row>
    <row r="357" spans="1:19" s="111" customFormat="1" ht="18" customHeight="1">
      <c r="A357" s="104"/>
      <c r="B357" s="104"/>
      <c r="C357" s="104"/>
      <c r="D357" s="104"/>
      <c r="E357" s="104"/>
      <c r="F357" s="104"/>
      <c r="G357" s="104"/>
      <c r="H357" s="104"/>
      <c r="I357" s="104"/>
      <c r="J357" s="104"/>
      <c r="K357" s="104"/>
      <c r="L357" s="104"/>
      <c r="M357" s="104"/>
      <c r="N357" s="104"/>
      <c r="O357" s="104"/>
      <c r="P357" s="104"/>
      <c r="Q357" s="104"/>
      <c r="R357" s="104"/>
      <c r="S357" s="104"/>
    </row>
    <row r="364" spans="1:19" s="111" customFormat="1" ht="18" customHeight="1">
      <c r="A364" s="104"/>
      <c r="B364" s="104"/>
      <c r="C364" s="104"/>
      <c r="D364" s="104"/>
      <c r="E364" s="104"/>
      <c r="F364" s="104"/>
      <c r="G364" s="104"/>
      <c r="H364" s="104"/>
      <c r="I364" s="104"/>
      <c r="J364" s="104"/>
      <c r="K364" s="104"/>
      <c r="L364" s="104"/>
      <c r="M364" s="104"/>
      <c r="N364" s="104"/>
      <c r="O364" s="104"/>
      <c r="P364" s="104"/>
      <c r="Q364" s="104"/>
      <c r="R364" s="104"/>
      <c r="S364" s="104"/>
    </row>
    <row r="371" spans="1:19" s="111" customFormat="1" ht="18" customHeight="1">
      <c r="A371" s="104"/>
      <c r="B371" s="104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  <c r="P371" s="104"/>
      <c r="Q371" s="104"/>
      <c r="R371" s="104"/>
      <c r="S371" s="104"/>
    </row>
    <row r="373" spans="1:19" s="111" customFormat="1" ht="18" customHeight="1">
      <c r="A373" s="104"/>
      <c r="B373" s="104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  <c r="P373" s="104"/>
      <c r="Q373" s="104"/>
      <c r="R373" s="104"/>
      <c r="S373" s="104"/>
    </row>
    <row r="375" spans="1:19" s="111" customFormat="1" ht="18.75" customHeight="1">
      <c r="A375" s="104"/>
      <c r="B375" s="104"/>
      <c r="C375" s="104"/>
      <c r="D375" s="104"/>
      <c r="E375" s="104"/>
      <c r="F375" s="104"/>
      <c r="G375" s="104"/>
      <c r="H375" s="104"/>
      <c r="I375" s="104"/>
      <c r="J375" s="104"/>
      <c r="K375" s="104"/>
      <c r="L375" s="104"/>
      <c r="M375" s="104"/>
      <c r="N375" s="104"/>
      <c r="O375" s="104"/>
      <c r="P375" s="104"/>
      <c r="Q375" s="104"/>
      <c r="R375" s="104"/>
      <c r="S375" s="104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2:M119"/>
  <sheetViews>
    <sheetView showOutlineSymbols="0" zoomScalePageLayoutView="0" workbookViewId="0" topLeftCell="A4">
      <selection activeCell="D18" sqref="D18"/>
    </sheetView>
  </sheetViews>
  <sheetFormatPr defaultColWidth="11.421875" defaultRowHeight="12.75"/>
  <cols>
    <col min="1" max="1" width="2.00390625" style="136" customWidth="1"/>
    <col min="2" max="4" width="13.7109375" style="136" customWidth="1"/>
    <col min="5" max="6" width="14.8515625" style="136" customWidth="1"/>
    <col min="7" max="13" width="13.7109375" style="136" customWidth="1"/>
    <col min="14" max="16384" width="11.421875" style="136" customWidth="1"/>
  </cols>
  <sheetData>
    <row r="2" s="137" customFormat="1" ht="15">
      <c r="B2" s="137" t="s">
        <v>385</v>
      </c>
    </row>
    <row r="4" spans="2:13" ht="39">
      <c r="B4" s="138" t="s">
        <v>790</v>
      </c>
      <c r="C4" s="139" t="s">
        <v>1018</v>
      </c>
      <c r="D4" s="139" t="s">
        <v>1019</v>
      </c>
      <c r="E4" s="139" t="s">
        <v>1020</v>
      </c>
      <c r="F4" s="139" t="s">
        <v>1021</v>
      </c>
      <c r="G4" s="139" t="s">
        <v>1022</v>
      </c>
      <c r="H4" s="139" t="s">
        <v>1023</v>
      </c>
      <c r="I4" s="139" t="s">
        <v>1024</v>
      </c>
      <c r="J4" s="139" t="s">
        <v>1025</v>
      </c>
      <c r="K4" s="139" t="s">
        <v>1026</v>
      </c>
      <c r="L4" s="139" t="s">
        <v>1027</v>
      </c>
      <c r="M4" s="140" t="s">
        <v>822</v>
      </c>
    </row>
    <row r="5" spans="2:13" s="141" customFormat="1" ht="22.5" customHeight="1">
      <c r="B5" s="142">
        <v>1</v>
      </c>
      <c r="C5" s="143">
        <v>2</v>
      </c>
      <c r="D5" s="143">
        <v>2</v>
      </c>
      <c r="E5" s="144">
        <v>1</v>
      </c>
      <c r="F5" s="144">
        <v>1</v>
      </c>
      <c r="G5" s="144">
        <v>1</v>
      </c>
      <c r="H5" s="144">
        <v>1</v>
      </c>
      <c r="I5" s="144">
        <v>1</v>
      </c>
      <c r="J5" s="144">
        <v>1</v>
      </c>
      <c r="K5" s="145">
        <v>3</v>
      </c>
      <c r="L5" s="144">
        <v>1</v>
      </c>
      <c r="M5" s="146">
        <v>1</v>
      </c>
    </row>
    <row r="8" spans="2:13" ht="15">
      <c r="B8" s="147" t="s">
        <v>386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</row>
    <row r="10" spans="4:13" ht="39.75" thickBot="1">
      <c r="D10" s="149" t="s">
        <v>790</v>
      </c>
      <c r="E10" s="150" t="s">
        <v>1020</v>
      </c>
      <c r="F10" s="150" t="s">
        <v>1021</v>
      </c>
      <c r="G10" s="150" t="s">
        <v>1022</v>
      </c>
      <c r="H10" s="150" t="s">
        <v>1023</v>
      </c>
      <c r="I10" s="150" t="s">
        <v>1024</v>
      </c>
      <c r="J10" s="150" t="s">
        <v>1025</v>
      </c>
      <c r="K10" s="150" t="s">
        <v>1027</v>
      </c>
      <c r="L10" s="151" t="s">
        <v>822</v>
      </c>
      <c r="M10" s="152"/>
    </row>
    <row r="11" spans="2:12" ht="12.75" customHeight="1">
      <c r="B11" s="598" t="s">
        <v>387</v>
      </c>
      <c r="C11" s="598"/>
      <c r="D11" s="456">
        <f>DatosDelitos!C4+DatosDelitos!C12-DatosDelitos!C16</f>
        <v>5556</v>
      </c>
      <c r="E11" s="457">
        <f>DatosDelitos!H4+DatosDelitos!H12-DatosDelitos!H16</f>
        <v>260</v>
      </c>
      <c r="F11" s="457">
        <f>DatosDelitos!I4+DatosDelitos!I12-DatosDelitos!I16</f>
        <v>278</v>
      </c>
      <c r="G11" s="457">
        <f>DatosDelitos!J4+DatosDelitos!J12-DatosDelitos!J16</f>
        <v>11</v>
      </c>
      <c r="H11" s="457">
        <f>DatosDelitos!K4+DatosDelitos!K12-DatosDelitos!K16</f>
        <v>7</v>
      </c>
      <c r="I11" s="457">
        <f>DatosDelitos!L4+DatosDelitos!L12-DatosDelitos!L16</f>
        <v>0</v>
      </c>
      <c r="J11" s="457">
        <f>DatosDelitos!M4+DatosDelitos!M12-DatosDelitos!M16</f>
        <v>1</v>
      </c>
      <c r="K11" s="457">
        <f>DatosDelitos!O4+DatosDelitos!O12-DatosDelitos!O16</f>
        <v>14</v>
      </c>
      <c r="L11" s="458">
        <f>DatosDelitos!P4+DatosDelitos!P12-DatosDelitos!P16</f>
        <v>250</v>
      </c>
    </row>
    <row r="12" spans="2:12" ht="12.75" customHeight="1">
      <c r="B12" s="598" t="s">
        <v>3</v>
      </c>
      <c r="C12" s="598"/>
      <c r="D12" s="459">
        <f>DatosDelitos!C9</f>
        <v>0</v>
      </c>
      <c r="E12" s="153">
        <f>DatosDelitos!H9</f>
        <v>0</v>
      </c>
      <c r="F12" s="153">
        <f>DatosDelitos!I9</f>
        <v>0</v>
      </c>
      <c r="G12" s="153">
        <f>DatosDelitos!J9</f>
        <v>0</v>
      </c>
      <c r="H12" s="153">
        <f>DatosDelitos!K9</f>
        <v>0</v>
      </c>
      <c r="I12" s="153">
        <f>DatosDelitos!L9</f>
        <v>0</v>
      </c>
      <c r="J12" s="153">
        <f>DatosDelitos!M9</f>
        <v>0</v>
      </c>
      <c r="K12" s="153">
        <f>DatosDelitos!O9</f>
        <v>0</v>
      </c>
      <c r="L12" s="460">
        <f>DatosDelitos!P9</f>
        <v>0</v>
      </c>
    </row>
    <row r="13" spans="2:12" ht="12.75" customHeight="1">
      <c r="B13" s="598" t="s">
        <v>41</v>
      </c>
      <c r="C13" s="598"/>
      <c r="D13" s="459">
        <f>DatosDelitos!C19</f>
        <v>2</v>
      </c>
      <c r="E13" s="153">
        <f>DatosDelitos!H19</f>
        <v>0</v>
      </c>
      <c r="F13" s="153">
        <f>DatosDelitos!I19</f>
        <v>0</v>
      </c>
      <c r="G13" s="153">
        <f>DatosDelitos!J19</f>
        <v>0</v>
      </c>
      <c r="H13" s="153">
        <f>DatosDelitos!K19</f>
        <v>0</v>
      </c>
      <c r="I13" s="153">
        <f>DatosDelitos!L19</f>
        <v>0</v>
      </c>
      <c r="J13" s="153">
        <f>DatosDelitos!M19</f>
        <v>0</v>
      </c>
      <c r="K13" s="153">
        <f>DatosDelitos!O19</f>
        <v>0</v>
      </c>
      <c r="L13" s="460">
        <f>DatosDelitos!P19</f>
        <v>0</v>
      </c>
    </row>
    <row r="14" spans="2:12" ht="12.75" customHeight="1">
      <c r="B14" s="598" t="s">
        <v>44</v>
      </c>
      <c r="C14" s="598"/>
      <c r="D14" s="459">
        <f>DatosDelitos!C22</f>
        <v>0</v>
      </c>
      <c r="E14" s="153">
        <f>DatosDelitos!H22</f>
        <v>0</v>
      </c>
      <c r="F14" s="153">
        <f>DatosDelitos!I22</f>
        <v>0</v>
      </c>
      <c r="G14" s="153">
        <f>DatosDelitos!J22</f>
        <v>0</v>
      </c>
      <c r="H14" s="153">
        <f>DatosDelitos!K22</f>
        <v>0</v>
      </c>
      <c r="I14" s="153">
        <f>DatosDelitos!L22</f>
        <v>0</v>
      </c>
      <c r="J14" s="153">
        <f>DatosDelitos!M22</f>
        <v>0</v>
      </c>
      <c r="K14" s="153">
        <f>DatosDelitos!O22</f>
        <v>0</v>
      </c>
      <c r="L14" s="460">
        <f>DatosDelitos!P22</f>
        <v>0</v>
      </c>
    </row>
    <row r="15" spans="2:12" ht="12.75" customHeight="1">
      <c r="B15" s="598" t="s">
        <v>388</v>
      </c>
      <c r="C15" s="598"/>
      <c r="D15" s="459">
        <f>DatosDelitos!C16+DatosDelitos!C43</f>
        <v>383</v>
      </c>
      <c r="E15" s="153">
        <f>DatosDelitos!H16+DatosDelitos!H43</f>
        <v>83</v>
      </c>
      <c r="F15" s="153">
        <f>DatosDelitos!I16+DatosDelitos!I43</f>
        <v>76</v>
      </c>
      <c r="G15" s="153">
        <f>DatosDelitos!J16+DatosDelitos!J43</f>
        <v>1</v>
      </c>
      <c r="H15" s="153">
        <f>DatosDelitos!K16+DatosDelitos!K43</f>
        <v>0</v>
      </c>
      <c r="I15" s="153">
        <f>DatosDelitos!L16+DatosDelitos!L43</f>
        <v>0</v>
      </c>
      <c r="J15" s="153">
        <f>DatosDelitos!M16+DatosDelitos!M43</f>
        <v>0</v>
      </c>
      <c r="K15" s="153">
        <f>DatosDelitos!O16+DatosDelitos!O43</f>
        <v>8</v>
      </c>
      <c r="L15" s="460">
        <f>DatosDelitos!P16+DatosDelitos!P43</f>
        <v>211</v>
      </c>
    </row>
    <row r="16" spans="2:12" ht="12.75" customHeight="1">
      <c r="B16" s="598" t="s">
        <v>389</v>
      </c>
      <c r="C16" s="598"/>
      <c r="D16" s="459">
        <f>DatosDelitos!C29</f>
        <v>690</v>
      </c>
      <c r="E16" s="153">
        <f>DatosDelitos!H29</f>
        <v>36</v>
      </c>
      <c r="F16" s="153">
        <f>DatosDelitos!I29</f>
        <v>44</v>
      </c>
      <c r="G16" s="153">
        <f>DatosDelitos!J29</f>
        <v>0</v>
      </c>
      <c r="H16" s="153">
        <f>DatosDelitos!K29</f>
        <v>0</v>
      </c>
      <c r="I16" s="153">
        <f>DatosDelitos!L29</f>
        <v>0</v>
      </c>
      <c r="J16" s="153">
        <f>DatosDelitos!M29</f>
        <v>0</v>
      </c>
      <c r="K16" s="153">
        <f>DatosDelitos!O29</f>
        <v>1</v>
      </c>
      <c r="L16" s="460">
        <f>DatosDelitos!P29</f>
        <v>75</v>
      </c>
    </row>
    <row r="17" spans="2:12" ht="12.75" customHeight="1">
      <c r="B17" s="598" t="s">
        <v>390</v>
      </c>
      <c r="C17" s="598"/>
      <c r="D17" s="459">
        <f>DatosDelitos!C41-DatosDelitos!C43</f>
        <v>6</v>
      </c>
      <c r="E17" s="153">
        <f>DatosDelitos!H41-DatosDelitos!H43</f>
        <v>9</v>
      </c>
      <c r="F17" s="153">
        <f>DatosDelitos!I41-DatosDelitos!I43</f>
        <v>1</v>
      </c>
      <c r="G17" s="153">
        <f>DatosDelitos!J41-DatosDelitos!J43</f>
        <v>0</v>
      </c>
      <c r="H17" s="153">
        <f>DatosDelitos!K41-DatosDelitos!K43</f>
        <v>0</v>
      </c>
      <c r="I17" s="153">
        <f>DatosDelitos!L41-DatosDelitos!L43</f>
        <v>0</v>
      </c>
      <c r="J17" s="153">
        <f>DatosDelitos!M41-DatosDelitos!M43</f>
        <v>0</v>
      </c>
      <c r="K17" s="153">
        <f>DatosDelitos!O41-DatosDelitos!O43</f>
        <v>0</v>
      </c>
      <c r="L17" s="460">
        <f>DatosDelitos!P41-DatosDelitos!P43</f>
        <v>0</v>
      </c>
    </row>
    <row r="18" spans="2:12" ht="12.75" customHeight="1">
      <c r="B18" s="598" t="s">
        <v>391</v>
      </c>
      <c r="C18" s="598"/>
      <c r="D18" s="459">
        <f>DatosDelitos!C49</f>
        <v>143</v>
      </c>
      <c r="E18" s="153">
        <f>DatosDelitos!H49</f>
        <v>17</v>
      </c>
      <c r="F18" s="153">
        <f>DatosDelitos!I49</f>
        <v>17</v>
      </c>
      <c r="G18" s="153">
        <f>DatosDelitos!J49</f>
        <v>3</v>
      </c>
      <c r="H18" s="153">
        <f>DatosDelitos!K49</f>
        <v>8</v>
      </c>
      <c r="I18" s="153">
        <f>DatosDelitos!L49</f>
        <v>0</v>
      </c>
      <c r="J18" s="153">
        <f>DatosDelitos!M49</f>
        <v>0</v>
      </c>
      <c r="K18" s="153">
        <f>DatosDelitos!O49</f>
        <v>4</v>
      </c>
      <c r="L18" s="460">
        <f>DatosDelitos!P49</f>
        <v>18</v>
      </c>
    </row>
    <row r="19" spans="2:12" ht="12.75" customHeight="1">
      <c r="B19" s="598" t="s">
        <v>392</v>
      </c>
      <c r="C19" s="598"/>
      <c r="D19" s="459">
        <f>DatosDelitos!C71</f>
        <v>3</v>
      </c>
      <c r="E19" s="153">
        <f>DatosDelitos!H71</f>
        <v>1</v>
      </c>
      <c r="F19" s="153">
        <f>DatosDelitos!I71</f>
        <v>0</v>
      </c>
      <c r="G19" s="153">
        <f>DatosDelitos!J71</f>
        <v>0</v>
      </c>
      <c r="H19" s="153">
        <f>DatosDelitos!K71</f>
        <v>0</v>
      </c>
      <c r="I19" s="153">
        <f>DatosDelitos!L71</f>
        <v>0</v>
      </c>
      <c r="J19" s="153">
        <f>DatosDelitos!M71</f>
        <v>0</v>
      </c>
      <c r="K19" s="153">
        <f>DatosDelitos!O71</f>
        <v>0</v>
      </c>
      <c r="L19" s="460">
        <f>DatosDelitos!P71</f>
        <v>0</v>
      </c>
    </row>
    <row r="20" spans="2:12" ht="27" customHeight="1">
      <c r="B20" s="598" t="s">
        <v>393</v>
      </c>
      <c r="C20" s="598"/>
      <c r="D20" s="459">
        <f>DatosDelitos!C73</f>
        <v>26</v>
      </c>
      <c r="E20" s="153">
        <f>DatosDelitos!H73</f>
        <v>4</v>
      </c>
      <c r="F20" s="153">
        <f>DatosDelitos!I73</f>
        <v>2</v>
      </c>
      <c r="G20" s="153">
        <f>DatosDelitos!J73</f>
        <v>0</v>
      </c>
      <c r="H20" s="153">
        <f>DatosDelitos!K73</f>
        <v>0</v>
      </c>
      <c r="I20" s="153">
        <f>DatosDelitos!L73</f>
        <v>0</v>
      </c>
      <c r="J20" s="153">
        <f>DatosDelitos!M73</f>
        <v>0</v>
      </c>
      <c r="K20" s="153">
        <f>DatosDelitos!O73</f>
        <v>0</v>
      </c>
      <c r="L20" s="460">
        <f>DatosDelitos!P73</f>
        <v>5</v>
      </c>
    </row>
    <row r="21" spans="2:12" ht="12.75" customHeight="1">
      <c r="B21" s="598" t="s">
        <v>394</v>
      </c>
      <c r="C21" s="598"/>
      <c r="D21" s="459">
        <f>DatosDelitos!C80</f>
        <v>82</v>
      </c>
      <c r="E21" s="153">
        <f>DatosDelitos!H80</f>
        <v>6</v>
      </c>
      <c r="F21" s="153">
        <f>DatosDelitos!I80</f>
        <v>1</v>
      </c>
      <c r="G21" s="153">
        <f>DatosDelitos!J80</f>
        <v>0</v>
      </c>
      <c r="H21" s="153">
        <f>DatosDelitos!K80</f>
        <v>0</v>
      </c>
      <c r="I21" s="153">
        <f>DatosDelitos!L80</f>
        <v>0</v>
      </c>
      <c r="J21" s="153">
        <f>DatosDelitos!M80</f>
        <v>0</v>
      </c>
      <c r="K21" s="153">
        <f>DatosDelitos!O80</f>
        <v>0</v>
      </c>
      <c r="L21" s="460">
        <f>DatosDelitos!P80</f>
        <v>0</v>
      </c>
    </row>
    <row r="22" spans="2:12" ht="12.75" customHeight="1">
      <c r="B22" s="598" t="s">
        <v>395</v>
      </c>
      <c r="C22" s="598"/>
      <c r="D22" s="459">
        <f>DatosDelitos!C83</f>
        <v>299</v>
      </c>
      <c r="E22" s="153">
        <f>DatosDelitos!H83</f>
        <v>120</v>
      </c>
      <c r="F22" s="153">
        <f>DatosDelitos!I83</f>
        <v>120</v>
      </c>
      <c r="G22" s="153">
        <f>DatosDelitos!J83</f>
        <v>0</v>
      </c>
      <c r="H22" s="153">
        <f>DatosDelitos!K83</f>
        <v>0</v>
      </c>
      <c r="I22" s="153">
        <f>DatosDelitos!L83</f>
        <v>0</v>
      </c>
      <c r="J22" s="153">
        <f>DatosDelitos!M83</f>
        <v>0</v>
      </c>
      <c r="K22" s="153">
        <f>DatosDelitos!O83</f>
        <v>0</v>
      </c>
      <c r="L22" s="460">
        <f>DatosDelitos!P83</f>
        <v>82</v>
      </c>
    </row>
    <row r="23" spans="2:12" ht="12.75" customHeight="1">
      <c r="B23" s="598" t="s">
        <v>396</v>
      </c>
      <c r="C23" s="598"/>
      <c r="D23" s="459">
        <f>DatosDelitos!C95</f>
        <v>17374</v>
      </c>
      <c r="E23" s="153">
        <f>DatosDelitos!H95</f>
        <v>546</v>
      </c>
      <c r="F23" s="153">
        <f>DatosDelitos!I95</f>
        <v>595</v>
      </c>
      <c r="G23" s="153">
        <f>DatosDelitos!J95</f>
        <v>0</v>
      </c>
      <c r="H23" s="153">
        <f>DatosDelitos!K95</f>
        <v>0</v>
      </c>
      <c r="I23" s="153">
        <f>DatosDelitos!L95</f>
        <v>0</v>
      </c>
      <c r="J23" s="153">
        <f>DatosDelitos!M95</f>
        <v>0</v>
      </c>
      <c r="K23" s="153">
        <f>DatosDelitos!O95</f>
        <v>50</v>
      </c>
      <c r="L23" s="460">
        <f>DatosDelitos!P95</f>
        <v>612</v>
      </c>
    </row>
    <row r="24" spans="2:12" ht="27" customHeight="1">
      <c r="B24" s="598" t="s">
        <v>397</v>
      </c>
      <c r="C24" s="598"/>
      <c r="D24" s="459">
        <f>DatosDelitos!C129</f>
        <v>3</v>
      </c>
      <c r="E24" s="153">
        <f>DatosDelitos!H129</f>
        <v>7</v>
      </c>
      <c r="F24" s="153">
        <f>DatosDelitos!I129</f>
        <v>8</v>
      </c>
      <c r="G24" s="153">
        <f>DatosDelitos!J129</f>
        <v>0</v>
      </c>
      <c r="H24" s="153">
        <f>DatosDelitos!K129</f>
        <v>0</v>
      </c>
      <c r="I24" s="153">
        <f>DatosDelitos!L129</f>
        <v>0</v>
      </c>
      <c r="J24" s="153">
        <f>DatosDelitos!M129</f>
        <v>0</v>
      </c>
      <c r="K24" s="153">
        <f>DatosDelitos!O129</f>
        <v>0</v>
      </c>
      <c r="L24" s="460">
        <f>DatosDelitos!P129</f>
        <v>7</v>
      </c>
    </row>
    <row r="25" spans="2:12" ht="12.75" customHeight="1">
      <c r="B25" s="598" t="s">
        <v>398</v>
      </c>
      <c r="C25" s="598"/>
      <c r="D25" s="459">
        <f>DatosDelitos!C135</f>
        <v>4</v>
      </c>
      <c r="E25" s="153">
        <f>DatosDelitos!H135</f>
        <v>1</v>
      </c>
      <c r="F25" s="153">
        <f>DatosDelitos!I135</f>
        <v>0</v>
      </c>
      <c r="G25" s="153">
        <f>DatosDelitos!J135</f>
        <v>0</v>
      </c>
      <c r="H25" s="153">
        <f>DatosDelitos!K135</f>
        <v>0</v>
      </c>
      <c r="I25" s="153">
        <f>DatosDelitos!L135</f>
        <v>0</v>
      </c>
      <c r="J25" s="153">
        <f>DatosDelitos!M135</f>
        <v>0</v>
      </c>
      <c r="K25" s="153">
        <f>DatosDelitos!O135</f>
        <v>0</v>
      </c>
      <c r="L25" s="460">
        <f>DatosDelitos!P135</f>
        <v>10</v>
      </c>
    </row>
    <row r="26" spans="2:12" ht="12.75" customHeight="1">
      <c r="B26" s="598" t="s">
        <v>399</v>
      </c>
      <c r="C26" s="598"/>
      <c r="D26" s="459">
        <f>DatosDelitos!C142</f>
        <v>1</v>
      </c>
      <c r="E26" s="153">
        <f>DatosDelitos!H142</f>
        <v>0</v>
      </c>
      <c r="F26" s="153">
        <f>DatosDelitos!I142</f>
        <v>0</v>
      </c>
      <c r="G26" s="153">
        <f>DatosDelitos!J142</f>
        <v>0</v>
      </c>
      <c r="H26" s="153">
        <f>DatosDelitos!K142</f>
        <v>0</v>
      </c>
      <c r="I26" s="153">
        <f>DatosDelitos!L142</f>
        <v>0</v>
      </c>
      <c r="J26" s="153">
        <f>DatosDelitos!M142</f>
        <v>0</v>
      </c>
      <c r="K26" s="153">
        <f>DatosDelitos!O142</f>
        <v>0</v>
      </c>
      <c r="L26" s="460">
        <f>DatosDelitos!P142</f>
        <v>0</v>
      </c>
    </row>
    <row r="27" spans="2:12" ht="38.25" customHeight="1">
      <c r="B27" s="598" t="s">
        <v>400</v>
      </c>
      <c r="C27" s="598"/>
      <c r="D27" s="459">
        <f>DatosDelitos!C145</f>
        <v>50</v>
      </c>
      <c r="E27" s="153">
        <f>DatosDelitos!H145</f>
        <v>10</v>
      </c>
      <c r="F27" s="153">
        <f>DatosDelitos!I145</f>
        <v>9</v>
      </c>
      <c r="G27" s="153">
        <f>DatosDelitos!J145</f>
        <v>0</v>
      </c>
      <c r="H27" s="153">
        <f>DatosDelitos!K145</f>
        <v>0</v>
      </c>
      <c r="I27" s="153">
        <f>DatosDelitos!L145</f>
        <v>0</v>
      </c>
      <c r="J27" s="153">
        <f>DatosDelitos!M145</f>
        <v>0</v>
      </c>
      <c r="K27" s="153">
        <f>DatosDelitos!O145</f>
        <v>0</v>
      </c>
      <c r="L27" s="460">
        <f>DatosDelitos!P145</f>
        <v>7</v>
      </c>
    </row>
    <row r="28" spans="2:12" ht="12.75" customHeight="1">
      <c r="B28" s="598" t="s">
        <v>401</v>
      </c>
      <c r="C28" s="598"/>
      <c r="D28" s="459">
        <f>DatosDelitos!C154+SUM(DatosDelitos!C165:C170)</f>
        <v>481</v>
      </c>
      <c r="E28" s="153">
        <f>DatosDelitos!H154+SUM(DatosDelitos!H165:H170)</f>
        <v>21</v>
      </c>
      <c r="F28" s="153">
        <f>DatosDelitos!I154+SUM(DatosDelitos!I165:I170)</f>
        <v>8</v>
      </c>
      <c r="G28" s="153">
        <f>DatosDelitos!J154+SUM(DatosDelitos!J165:J170)</f>
        <v>0</v>
      </c>
      <c r="H28" s="153">
        <f>DatosDelitos!K154+SUM(DatosDelitos!K165:K170)</f>
        <v>1</v>
      </c>
      <c r="I28" s="153">
        <f>DatosDelitos!L154+SUM(DatosDelitos!L165:L170)</f>
        <v>2</v>
      </c>
      <c r="J28" s="153">
        <f>DatosDelitos!M154+SUM(DatosDelitos!M165:M170)</f>
        <v>3</v>
      </c>
      <c r="K28" s="153">
        <f>DatosDelitos!O154+SUM(DatosDelitos!O165:O170)</f>
        <v>0</v>
      </c>
      <c r="L28" s="460">
        <f>DatosDelitos!P154+SUM(DatosDelitos!P165:P170)</f>
        <v>4</v>
      </c>
    </row>
    <row r="29" spans="2:12" ht="12.75" customHeight="1">
      <c r="B29" s="598" t="s">
        <v>402</v>
      </c>
      <c r="C29" s="598"/>
      <c r="D29" s="459">
        <f>SUM(DatosDelitos!C171:C175)</f>
        <v>61</v>
      </c>
      <c r="E29" s="153">
        <f>SUM(DatosDelitos!H171:H175)</f>
        <v>43</v>
      </c>
      <c r="F29" s="153">
        <f>SUM(DatosDelitos!I171:I175)</f>
        <v>62</v>
      </c>
      <c r="G29" s="153">
        <f>SUM(DatosDelitos!J171:J175)</f>
        <v>0</v>
      </c>
      <c r="H29" s="153">
        <f>SUM(DatosDelitos!K171:K175)</f>
        <v>0</v>
      </c>
      <c r="I29" s="153">
        <f>SUM(DatosDelitos!L171:L175)</f>
        <v>0</v>
      </c>
      <c r="J29" s="153">
        <f>SUM(DatosDelitos!M171:M175)</f>
        <v>0</v>
      </c>
      <c r="K29" s="153">
        <f>SUM(DatosDelitos!O171:O175)</f>
        <v>15</v>
      </c>
      <c r="L29" s="460">
        <f>SUM(DatosDelitos!P171:P175)</f>
        <v>34</v>
      </c>
    </row>
    <row r="30" spans="2:12" ht="12.75" customHeight="1">
      <c r="B30" s="598" t="s">
        <v>403</v>
      </c>
      <c r="C30" s="598"/>
      <c r="D30" s="459">
        <f>DatosDelitos!C176</f>
        <v>29</v>
      </c>
      <c r="E30" s="153">
        <f>DatosDelitos!H176</f>
        <v>65</v>
      </c>
      <c r="F30" s="153">
        <f>DatosDelitos!I176</f>
        <v>63</v>
      </c>
      <c r="G30" s="153">
        <f>DatosDelitos!J176</f>
        <v>0</v>
      </c>
      <c r="H30" s="153">
        <f>DatosDelitos!K176</f>
        <v>0</v>
      </c>
      <c r="I30" s="153">
        <f>DatosDelitos!L176</f>
        <v>0</v>
      </c>
      <c r="J30" s="153">
        <f>DatosDelitos!M176</f>
        <v>0</v>
      </c>
      <c r="K30" s="153">
        <f>DatosDelitos!O176</f>
        <v>0</v>
      </c>
      <c r="L30" s="460">
        <f>DatosDelitos!P176</f>
        <v>757</v>
      </c>
    </row>
    <row r="31" spans="2:12" ht="12.75" customHeight="1">
      <c r="B31" s="598" t="s">
        <v>404</v>
      </c>
      <c r="C31" s="598"/>
      <c r="D31" s="459">
        <f>DatosDelitos!C184</f>
        <v>163</v>
      </c>
      <c r="E31" s="153">
        <f>DatosDelitos!H184</f>
        <v>67</v>
      </c>
      <c r="F31" s="153">
        <f>DatosDelitos!I184</f>
        <v>58</v>
      </c>
      <c r="G31" s="153">
        <f>DatosDelitos!J184</f>
        <v>0</v>
      </c>
      <c r="H31" s="153">
        <f>DatosDelitos!K184</f>
        <v>0</v>
      </c>
      <c r="I31" s="153">
        <f>DatosDelitos!L184</f>
        <v>0</v>
      </c>
      <c r="J31" s="153">
        <f>DatosDelitos!M184</f>
        <v>0</v>
      </c>
      <c r="K31" s="153">
        <f>DatosDelitos!O184</f>
        <v>0</v>
      </c>
      <c r="L31" s="460">
        <f>DatosDelitos!P184</f>
        <v>53</v>
      </c>
    </row>
    <row r="32" spans="2:12" ht="12.75" customHeight="1">
      <c r="B32" s="598" t="s">
        <v>405</v>
      </c>
      <c r="C32" s="598"/>
      <c r="D32" s="459">
        <f>DatosDelitos!C199</f>
        <v>65</v>
      </c>
      <c r="E32" s="153">
        <f>DatosDelitos!H199</f>
        <v>10</v>
      </c>
      <c r="F32" s="153">
        <f>DatosDelitos!I199</f>
        <v>10</v>
      </c>
      <c r="G32" s="153">
        <f>DatosDelitos!J199</f>
        <v>0</v>
      </c>
      <c r="H32" s="153">
        <f>DatosDelitos!K199</f>
        <v>0</v>
      </c>
      <c r="I32" s="153">
        <f>DatosDelitos!L199</f>
        <v>3</v>
      </c>
      <c r="J32" s="153">
        <f>DatosDelitos!M199</f>
        <v>3</v>
      </c>
      <c r="K32" s="153">
        <f>DatosDelitos!O199</f>
        <v>0</v>
      </c>
      <c r="L32" s="460">
        <f>DatosDelitos!P199</f>
        <v>4</v>
      </c>
    </row>
    <row r="33" spans="2:12" ht="12.75" customHeight="1">
      <c r="B33" s="598" t="s">
        <v>406</v>
      </c>
      <c r="C33" s="598"/>
      <c r="D33" s="459">
        <f>DatosDelitos!C219</f>
        <v>748</v>
      </c>
      <c r="E33" s="153">
        <f>DatosDelitos!H219</f>
        <v>231</v>
      </c>
      <c r="F33" s="153">
        <f>DatosDelitos!I219</f>
        <v>228</v>
      </c>
      <c r="G33" s="153">
        <f>DatosDelitos!J219</f>
        <v>0</v>
      </c>
      <c r="H33" s="153">
        <f>DatosDelitos!K219</f>
        <v>0</v>
      </c>
      <c r="I33" s="153">
        <f>DatosDelitos!L219</f>
        <v>0</v>
      </c>
      <c r="J33" s="153">
        <f>DatosDelitos!M219</f>
        <v>0</v>
      </c>
      <c r="K33" s="153">
        <f>DatosDelitos!O219</f>
        <v>6</v>
      </c>
      <c r="L33" s="460">
        <f>DatosDelitos!P219</f>
        <v>247</v>
      </c>
    </row>
    <row r="34" spans="2:12" ht="12.75" customHeight="1">
      <c r="B34" s="598" t="s">
        <v>407</v>
      </c>
      <c r="C34" s="598"/>
      <c r="D34" s="459">
        <f>DatosDelitos!C240</f>
        <v>0</v>
      </c>
      <c r="E34" s="153">
        <f>DatosDelitos!H240</f>
        <v>0</v>
      </c>
      <c r="F34" s="153">
        <f>DatosDelitos!I240</f>
        <v>0</v>
      </c>
      <c r="G34" s="153">
        <f>DatosDelitos!J240</f>
        <v>0</v>
      </c>
      <c r="H34" s="153">
        <f>DatosDelitos!K240</f>
        <v>0</v>
      </c>
      <c r="I34" s="153">
        <f>DatosDelitos!L240</f>
        <v>0</v>
      </c>
      <c r="J34" s="153">
        <f>DatosDelitos!M240</f>
        <v>0</v>
      </c>
      <c r="K34" s="153">
        <f>DatosDelitos!O240</f>
        <v>0</v>
      </c>
      <c r="L34" s="460">
        <f>DatosDelitos!P240</f>
        <v>0</v>
      </c>
    </row>
    <row r="35" spans="2:12" ht="12.75" customHeight="1">
      <c r="B35" s="598" t="s">
        <v>408</v>
      </c>
      <c r="C35" s="598"/>
      <c r="D35" s="459">
        <f>DatosDelitos!C267</f>
        <v>53</v>
      </c>
      <c r="E35" s="153">
        <f>DatosDelitos!H267</f>
        <v>54</v>
      </c>
      <c r="F35" s="153">
        <f>DatosDelitos!I267</f>
        <v>45</v>
      </c>
      <c r="G35" s="153">
        <f>DatosDelitos!J267</f>
        <v>0</v>
      </c>
      <c r="H35" s="153">
        <f>DatosDelitos!K267</f>
        <v>0</v>
      </c>
      <c r="I35" s="153">
        <f>DatosDelitos!L267</f>
        <v>0</v>
      </c>
      <c r="J35" s="153">
        <f>DatosDelitos!M267</f>
        <v>0</v>
      </c>
      <c r="K35" s="153">
        <f>DatosDelitos!O267</f>
        <v>1</v>
      </c>
      <c r="L35" s="460">
        <f>DatosDelitos!P267</f>
        <v>75</v>
      </c>
    </row>
    <row r="36" spans="2:12" ht="38.25" customHeight="1">
      <c r="B36" s="598" t="s">
        <v>409</v>
      </c>
      <c r="C36" s="598"/>
      <c r="D36" s="459">
        <f>DatosDelitos!C297</f>
        <v>1</v>
      </c>
      <c r="E36" s="153">
        <f>DatosDelitos!H297</f>
        <v>0</v>
      </c>
      <c r="F36" s="153">
        <f>DatosDelitos!I297</f>
        <v>0</v>
      </c>
      <c r="G36" s="153">
        <f>DatosDelitos!J297</f>
        <v>0</v>
      </c>
      <c r="H36" s="153">
        <f>DatosDelitos!K297</f>
        <v>0</v>
      </c>
      <c r="I36" s="153">
        <f>DatosDelitos!L297</f>
        <v>0</v>
      </c>
      <c r="J36" s="153">
        <f>DatosDelitos!M297</f>
        <v>0</v>
      </c>
      <c r="K36" s="153">
        <f>DatosDelitos!O297</f>
        <v>0</v>
      </c>
      <c r="L36" s="460">
        <f>DatosDelitos!P297</f>
        <v>0</v>
      </c>
    </row>
    <row r="37" spans="2:12" ht="12.75" customHeight="1">
      <c r="B37" s="598" t="s">
        <v>410</v>
      </c>
      <c r="C37" s="598"/>
      <c r="D37" s="459">
        <f>DatosDelitos!C301</f>
        <v>0</v>
      </c>
      <c r="E37" s="153">
        <f>DatosDelitos!H301</f>
        <v>0</v>
      </c>
      <c r="F37" s="153">
        <f>DatosDelitos!I301</f>
        <v>0</v>
      </c>
      <c r="G37" s="153">
        <f>DatosDelitos!J301</f>
        <v>0</v>
      </c>
      <c r="H37" s="153">
        <f>DatosDelitos!K301</f>
        <v>0</v>
      </c>
      <c r="I37" s="153">
        <f>DatosDelitos!L301</f>
        <v>0</v>
      </c>
      <c r="J37" s="153">
        <f>DatosDelitos!M301</f>
        <v>0</v>
      </c>
      <c r="K37" s="153">
        <f>DatosDelitos!O301</f>
        <v>0</v>
      </c>
      <c r="L37" s="460">
        <f>DatosDelitos!P301</f>
        <v>0</v>
      </c>
    </row>
    <row r="38" spans="2:12" ht="12.75" customHeight="1">
      <c r="B38" s="598" t="s">
        <v>411</v>
      </c>
      <c r="C38" s="598"/>
      <c r="D38" s="459">
        <f>DatosDelitos!C308+DatosDelitos!C314+DatosDelitos!C316</f>
        <v>56</v>
      </c>
      <c r="E38" s="153">
        <f>DatosDelitos!H308+DatosDelitos!H314+DatosDelitos!H316</f>
        <v>0</v>
      </c>
      <c r="F38" s="153">
        <f>DatosDelitos!I308+DatosDelitos!I314+DatosDelitos!I316</f>
        <v>0</v>
      </c>
      <c r="G38" s="153">
        <f>DatosDelitos!J308+DatosDelitos!J314+DatosDelitos!J316</f>
        <v>0</v>
      </c>
      <c r="H38" s="153">
        <f>DatosDelitos!K308+DatosDelitos!K314+DatosDelitos!K316</f>
        <v>0</v>
      </c>
      <c r="I38" s="153">
        <f>DatosDelitos!L308+DatosDelitos!L314+DatosDelitos!L316</f>
        <v>0</v>
      </c>
      <c r="J38" s="153">
        <f>DatosDelitos!M308+DatosDelitos!M314+DatosDelitos!M316</f>
        <v>0</v>
      </c>
      <c r="K38" s="153">
        <f>DatosDelitos!O308+DatosDelitos!O314+DatosDelitos!O316</f>
        <v>0</v>
      </c>
      <c r="L38" s="460">
        <f>DatosDelitos!P308+DatosDelitos!P314+DatosDelitos!P316</f>
        <v>0</v>
      </c>
    </row>
    <row r="39" spans="2:12" ht="12.75" customHeight="1">
      <c r="B39" s="598" t="s">
        <v>412</v>
      </c>
      <c r="C39" s="598"/>
      <c r="D39" s="153">
        <f>DatosDelitos!C319</f>
        <v>14140</v>
      </c>
      <c r="E39" s="153">
        <f>DatosDelitos!H319</f>
        <v>0</v>
      </c>
      <c r="F39" s="153">
        <f>DatosDelitos!I319</f>
        <v>0</v>
      </c>
      <c r="G39" s="153">
        <f>DatosDelitos!J319</f>
        <v>0</v>
      </c>
      <c r="H39" s="153">
        <f>DatosDelitos!K319</f>
        <v>0</v>
      </c>
      <c r="I39" s="153">
        <f>DatosDelitos!L319</f>
        <v>0</v>
      </c>
      <c r="J39" s="153">
        <f>DatosDelitos!M319</f>
        <v>0</v>
      </c>
      <c r="K39" s="153">
        <f>DatosDelitos!O319</f>
        <v>0</v>
      </c>
      <c r="L39" s="460">
        <f>DatosDelitos!P319</f>
        <v>0</v>
      </c>
    </row>
    <row r="40" spans="2:12" ht="12.75" customHeight="1">
      <c r="B40" s="598" t="s">
        <v>382</v>
      </c>
      <c r="C40" s="598"/>
      <c r="D40" s="153">
        <f>DatosDelitos!C321</f>
        <v>0</v>
      </c>
      <c r="E40" s="153">
        <f>DatosDelitos!H321</f>
        <v>0</v>
      </c>
      <c r="F40" s="153">
        <f>DatosDelitos!I321</f>
        <v>0</v>
      </c>
      <c r="G40" s="153">
        <f>DatosDelitos!J321</f>
        <v>0</v>
      </c>
      <c r="H40" s="153">
        <f>DatosDelitos!K321</f>
        <v>0</v>
      </c>
      <c r="I40" s="153">
        <f>DatosDelitos!L321</f>
        <v>0</v>
      </c>
      <c r="J40" s="153">
        <f>DatosDelitos!M321</f>
        <v>0</v>
      </c>
      <c r="K40" s="153">
        <f>DatosDelitos!O321</f>
        <v>0</v>
      </c>
      <c r="L40" s="460">
        <f>DatosDelitos!P321</f>
        <v>0</v>
      </c>
    </row>
    <row r="41" spans="2:12" ht="12.75" customHeight="1" thickBot="1">
      <c r="B41" s="597" t="s">
        <v>1113</v>
      </c>
      <c r="C41" s="597"/>
      <c r="D41" s="153">
        <f>DatosDelitos!C323</f>
        <v>0</v>
      </c>
      <c r="E41" s="455">
        <f>DatosDelitos!H323</f>
        <v>0</v>
      </c>
      <c r="F41" s="455">
        <f>DatosDelitos!I323</f>
        <v>0</v>
      </c>
      <c r="G41" s="455">
        <f>DatosDelitos!J323</f>
        <v>0</v>
      </c>
      <c r="H41" s="455">
        <f>DatosDelitos!K323</f>
        <v>0</v>
      </c>
      <c r="I41" s="455">
        <f>DatosDelitos!L323</f>
        <v>0</v>
      </c>
      <c r="J41" s="455">
        <f>DatosDelitos!M323</f>
        <v>0</v>
      </c>
      <c r="K41" s="455">
        <f>DatosDelitos!O323</f>
        <v>0</v>
      </c>
      <c r="L41" s="461">
        <f>DatosDelitos!P323</f>
        <v>0</v>
      </c>
    </row>
    <row r="42" spans="2:12" ht="13.5" thickBot="1">
      <c r="B42" s="599" t="s">
        <v>870</v>
      </c>
      <c r="C42" s="600"/>
      <c r="D42" s="464">
        <f aca="true" t="shared" si="0" ref="D42:L42">SUM(D11:D41)</f>
        <v>40419</v>
      </c>
      <c r="E42" s="462">
        <f t="shared" si="0"/>
        <v>1591</v>
      </c>
      <c r="F42" s="462">
        <f t="shared" si="0"/>
        <v>1625</v>
      </c>
      <c r="G42" s="462">
        <f t="shared" si="0"/>
        <v>15</v>
      </c>
      <c r="H42" s="462">
        <f t="shared" si="0"/>
        <v>16</v>
      </c>
      <c r="I42" s="462">
        <f t="shared" si="0"/>
        <v>5</v>
      </c>
      <c r="J42" s="462">
        <f t="shared" si="0"/>
        <v>7</v>
      </c>
      <c r="K42" s="462">
        <f t="shared" si="0"/>
        <v>99</v>
      </c>
      <c r="L42" s="463">
        <f t="shared" si="0"/>
        <v>2451</v>
      </c>
    </row>
    <row r="44" spans="2:13" ht="15">
      <c r="B44" s="154" t="s">
        <v>413</v>
      </c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</row>
    <row r="45" ht="13.5" thickBot="1"/>
    <row r="46" spans="4:5" ht="39.75" thickBot="1">
      <c r="D46" s="149" t="s">
        <v>1018</v>
      </c>
      <c r="E46" s="151" t="s">
        <v>1019</v>
      </c>
    </row>
    <row r="47" spans="2:5" ht="12.75" customHeight="1">
      <c r="B47" s="605" t="s">
        <v>414</v>
      </c>
      <c r="C47" s="606"/>
      <c r="D47" s="465">
        <f>DatosDelitos!F4</f>
        <v>0</v>
      </c>
      <c r="E47" s="465">
        <f>DatosDelitos!G4</f>
        <v>0</v>
      </c>
    </row>
    <row r="48" spans="2:5" ht="12.75" customHeight="1">
      <c r="B48" s="591" t="s">
        <v>415</v>
      </c>
      <c r="C48" s="592"/>
      <c r="D48" s="466">
        <f>DatosDelitos!F12-DatosDelitos!F16</f>
        <v>94</v>
      </c>
      <c r="E48" s="466">
        <f>DatosDelitos!G12-DatosDelitos!G16</f>
        <v>75</v>
      </c>
    </row>
    <row r="49" spans="2:5" ht="12.75" customHeight="1">
      <c r="B49" s="591" t="s">
        <v>3</v>
      </c>
      <c r="C49" s="592"/>
      <c r="D49" s="466">
        <f>DatosDelitos!F9</f>
        <v>0</v>
      </c>
      <c r="E49" s="466">
        <f>DatosDelitos!G9</f>
        <v>0</v>
      </c>
    </row>
    <row r="50" spans="2:5" ht="12.75" customHeight="1">
      <c r="B50" s="591" t="s">
        <v>41</v>
      </c>
      <c r="C50" s="592"/>
      <c r="D50" s="466">
        <f>DatosDelitos!F19</f>
        <v>0</v>
      </c>
      <c r="E50" s="466">
        <f>DatosDelitos!G19</f>
        <v>0</v>
      </c>
    </row>
    <row r="51" spans="2:5" ht="12.75" customHeight="1">
      <c r="B51" s="591" t="s">
        <v>44</v>
      </c>
      <c r="C51" s="592"/>
      <c r="D51" s="466">
        <f>DatosDelitos!F22</f>
        <v>0</v>
      </c>
      <c r="E51" s="466">
        <f>DatosDelitos!G22</f>
        <v>0</v>
      </c>
    </row>
    <row r="52" spans="2:5" ht="12.75" customHeight="1">
      <c r="B52" s="591" t="s">
        <v>388</v>
      </c>
      <c r="C52" s="592"/>
      <c r="D52" s="466">
        <f>DatosDelitos!F16+DatosDelitos!F43</f>
        <v>602</v>
      </c>
      <c r="E52" s="466">
        <f>DatosDelitos!G16+DatosDelitos!G43</f>
        <v>364</v>
      </c>
    </row>
    <row r="53" spans="2:5" ht="12.75" customHeight="1">
      <c r="B53" s="591" t="s">
        <v>389</v>
      </c>
      <c r="C53" s="592"/>
      <c r="D53" s="466">
        <f>DatosDelitos!F29</f>
        <v>235</v>
      </c>
      <c r="E53" s="466">
        <f>DatosDelitos!G29</f>
        <v>153</v>
      </c>
    </row>
    <row r="54" spans="2:5" ht="12.75" customHeight="1">
      <c r="B54" s="591" t="s">
        <v>390</v>
      </c>
      <c r="C54" s="592"/>
      <c r="D54" s="466">
        <f>DatosDelitos!F41-DatosDelitos!F43</f>
        <v>1</v>
      </c>
      <c r="E54" s="466">
        <f>DatosDelitos!G41-DatosDelitos!G43</f>
        <v>1</v>
      </c>
    </row>
    <row r="55" spans="2:5" ht="12.75" customHeight="1">
      <c r="B55" s="591" t="s">
        <v>391</v>
      </c>
      <c r="C55" s="592"/>
      <c r="D55" s="466">
        <f>DatosDelitos!F49</f>
        <v>3</v>
      </c>
      <c r="E55" s="466">
        <f>DatosDelitos!G49</f>
        <v>2</v>
      </c>
    </row>
    <row r="56" spans="2:5" ht="12.75" customHeight="1">
      <c r="B56" s="591" t="s">
        <v>392</v>
      </c>
      <c r="C56" s="592"/>
      <c r="D56" s="466">
        <f>DatosDelitos!F71</f>
        <v>0</v>
      </c>
      <c r="E56" s="466">
        <f>DatosDelitos!G71</f>
        <v>0</v>
      </c>
    </row>
    <row r="57" spans="2:5" ht="27" customHeight="1">
      <c r="B57" s="591" t="s">
        <v>416</v>
      </c>
      <c r="C57" s="592"/>
      <c r="D57" s="466">
        <f>DatosDelitos!F73</f>
        <v>1</v>
      </c>
      <c r="E57" s="466">
        <f>DatosDelitos!G73</f>
        <v>0</v>
      </c>
    </row>
    <row r="58" spans="2:5" ht="12.75" customHeight="1">
      <c r="B58" s="591" t="s">
        <v>394</v>
      </c>
      <c r="C58" s="592"/>
      <c r="D58" s="466">
        <f>DatosDelitos!F80</f>
        <v>1</v>
      </c>
      <c r="E58" s="466">
        <f>DatosDelitos!G80</f>
        <v>0</v>
      </c>
    </row>
    <row r="59" spans="2:5" ht="12.75" customHeight="1">
      <c r="B59" s="591" t="s">
        <v>395</v>
      </c>
      <c r="C59" s="592"/>
      <c r="D59" s="466">
        <f>DatosDelitos!F83</f>
        <v>6</v>
      </c>
      <c r="E59" s="466">
        <f>DatosDelitos!G83</f>
        <v>5</v>
      </c>
    </row>
    <row r="60" spans="2:5" ht="12.75" customHeight="1">
      <c r="B60" s="591" t="s">
        <v>396</v>
      </c>
      <c r="C60" s="592"/>
      <c r="D60" s="466">
        <f>DatosDelitos!F95</f>
        <v>221</v>
      </c>
      <c r="E60" s="466">
        <f>DatosDelitos!G95</f>
        <v>157</v>
      </c>
    </row>
    <row r="61" spans="2:5" ht="27" customHeight="1">
      <c r="B61" s="591" t="s">
        <v>417</v>
      </c>
      <c r="C61" s="592"/>
      <c r="D61" s="466">
        <f>DatosDelitos!F129</f>
        <v>0</v>
      </c>
      <c r="E61" s="466">
        <f>DatosDelitos!G129</f>
        <v>0</v>
      </c>
    </row>
    <row r="62" spans="2:5" ht="12.75" customHeight="1">
      <c r="B62" s="591" t="s">
        <v>398</v>
      </c>
      <c r="C62" s="592"/>
      <c r="D62" s="466">
        <f>DatosDelitos!F135</f>
        <v>1</v>
      </c>
      <c r="E62" s="466">
        <f>DatosDelitos!G135</f>
        <v>1</v>
      </c>
    </row>
    <row r="63" spans="2:5" ht="12.75" customHeight="1">
      <c r="B63" s="591" t="s">
        <v>399</v>
      </c>
      <c r="C63" s="592"/>
      <c r="D63" s="466">
        <f>DatosDelitos!F142</f>
        <v>0</v>
      </c>
      <c r="E63" s="466">
        <f>DatosDelitos!G142</f>
        <v>0</v>
      </c>
    </row>
    <row r="64" spans="2:5" ht="40.5" customHeight="1">
      <c r="B64" s="591" t="s">
        <v>400</v>
      </c>
      <c r="C64" s="592"/>
      <c r="D64" s="466">
        <f>DatosDelitos!F145</f>
        <v>2</v>
      </c>
      <c r="E64" s="466">
        <f>DatosDelitos!G145</f>
        <v>1</v>
      </c>
    </row>
    <row r="65" spans="2:5" ht="12.75" customHeight="1">
      <c r="B65" s="591" t="s">
        <v>401</v>
      </c>
      <c r="C65" s="592"/>
      <c r="D65" s="467">
        <f>DatosDelitos!F154+SUM(DatosDelitos!F165:F170)</f>
        <v>2</v>
      </c>
      <c r="E65" s="467">
        <f>DatosDelitos!G154+SUM(DatosDelitos!G165:G170)</f>
        <v>1</v>
      </c>
    </row>
    <row r="66" spans="2:5" ht="12.75" customHeight="1">
      <c r="B66" s="591" t="s">
        <v>402</v>
      </c>
      <c r="C66" s="592"/>
      <c r="D66" s="466">
        <f>SUM(DatosDelitos!F171:F175)</f>
        <v>6</v>
      </c>
      <c r="E66" s="466">
        <f>SUM(DatosDelitos!G171:G175)</f>
        <v>5</v>
      </c>
    </row>
    <row r="67" spans="2:5" ht="12.75" customHeight="1">
      <c r="B67" s="591" t="s">
        <v>403</v>
      </c>
      <c r="C67" s="592"/>
      <c r="D67" s="466">
        <f>DatosDelitos!F176</f>
        <v>956</v>
      </c>
      <c r="E67" s="466">
        <f>DatosDelitos!G176</f>
        <v>896</v>
      </c>
    </row>
    <row r="68" spans="2:5" ht="12.75" customHeight="1">
      <c r="B68" s="591" t="s">
        <v>404</v>
      </c>
      <c r="C68" s="592"/>
      <c r="D68" s="466">
        <f>DatosDelitos!F184</f>
        <v>12</v>
      </c>
      <c r="E68" s="466">
        <f>DatosDelitos!G184</f>
        <v>9</v>
      </c>
    </row>
    <row r="69" spans="2:5" ht="12.75" customHeight="1">
      <c r="B69" s="591" t="s">
        <v>405</v>
      </c>
      <c r="C69" s="592"/>
      <c r="D69" s="466">
        <f>DatosDelitos!F199</f>
        <v>2</v>
      </c>
      <c r="E69" s="466">
        <f>DatosDelitos!G199</f>
        <v>1</v>
      </c>
    </row>
    <row r="70" spans="2:5" ht="12.75" customHeight="1">
      <c r="B70" s="591" t="s">
        <v>406</v>
      </c>
      <c r="C70" s="592"/>
      <c r="D70" s="466">
        <f>DatosDelitos!F219</f>
        <v>145</v>
      </c>
      <c r="E70" s="466">
        <f>DatosDelitos!G219</f>
        <v>144</v>
      </c>
    </row>
    <row r="71" spans="2:5" ht="12.75" customHeight="1">
      <c r="B71" s="591" t="s">
        <v>407</v>
      </c>
      <c r="C71" s="592"/>
      <c r="D71" s="466">
        <f>DatosDelitos!F240</f>
        <v>0</v>
      </c>
      <c r="E71" s="466">
        <f>DatosDelitos!G240</f>
        <v>0</v>
      </c>
    </row>
    <row r="72" spans="2:5" ht="12.75" customHeight="1">
      <c r="B72" s="591" t="s">
        <v>408</v>
      </c>
      <c r="C72" s="592"/>
      <c r="D72" s="466">
        <f>DatosDelitos!F267</f>
        <v>117</v>
      </c>
      <c r="E72" s="466">
        <f>DatosDelitos!G267</f>
        <v>83</v>
      </c>
    </row>
    <row r="73" spans="2:5" ht="38.25" customHeight="1">
      <c r="B73" s="591" t="s">
        <v>409</v>
      </c>
      <c r="C73" s="592"/>
      <c r="D73" s="466">
        <f>DatosDelitos!F297</f>
        <v>0</v>
      </c>
      <c r="E73" s="466">
        <f>DatosDelitos!G297</f>
        <v>0</v>
      </c>
    </row>
    <row r="74" spans="2:5" ht="12.75" customHeight="1">
      <c r="B74" s="591" t="s">
        <v>410</v>
      </c>
      <c r="C74" s="592"/>
      <c r="D74" s="466">
        <f>DatosDelitos!F301</f>
        <v>0</v>
      </c>
      <c r="E74" s="466">
        <f>DatosDelitos!G301</f>
        <v>0</v>
      </c>
    </row>
    <row r="75" spans="2:5" ht="12.75" customHeight="1">
      <c r="B75" s="593" t="s">
        <v>411</v>
      </c>
      <c r="C75" s="594"/>
      <c r="D75" s="468">
        <f>DatosDelitos!F308+DatosDelitos!F314+DatosDelitos!F316</f>
        <v>0</v>
      </c>
      <c r="E75" s="468">
        <f>DatosDelitos!G308+DatosDelitos!G314+DatosDelitos!G316</f>
        <v>0</v>
      </c>
    </row>
    <row r="76" spans="2:5" ht="12.75" customHeight="1">
      <c r="B76" s="595" t="s">
        <v>412</v>
      </c>
      <c r="C76" s="596"/>
      <c r="D76" s="469">
        <f>DatosDelitos!F319</f>
        <v>0</v>
      </c>
      <c r="E76" s="469">
        <f>DatosDelitos!G319</f>
        <v>0</v>
      </c>
    </row>
    <row r="77" spans="2:5" ht="12.75" customHeight="1">
      <c r="B77" s="595" t="s">
        <v>382</v>
      </c>
      <c r="C77" s="596"/>
      <c r="D77" s="469">
        <f>DatosDelitos!F321</f>
        <v>0</v>
      </c>
      <c r="E77" s="469">
        <f>DatosDelitos!G321</f>
        <v>0</v>
      </c>
    </row>
    <row r="78" spans="2:5" ht="12.75" customHeight="1" thickBot="1">
      <c r="B78" s="601" t="s">
        <v>1113</v>
      </c>
      <c r="C78" s="602"/>
      <c r="D78" s="470">
        <f>DatosDelitos!F323</f>
        <v>0</v>
      </c>
      <c r="E78" s="470">
        <f>DatosDelitos!G323</f>
        <v>0</v>
      </c>
    </row>
    <row r="79" spans="2:5" ht="12.75" customHeight="1" thickBot="1">
      <c r="B79" s="603" t="s">
        <v>870</v>
      </c>
      <c r="C79" s="604"/>
      <c r="D79" s="471">
        <f>SUM(D47:D78)</f>
        <v>2407</v>
      </c>
      <c r="E79" s="471">
        <f>SUM(E47:E78)</f>
        <v>1898</v>
      </c>
    </row>
    <row r="81" spans="2:13" ht="15">
      <c r="B81" s="156" t="s">
        <v>418</v>
      </c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</row>
    <row r="83" ht="26.25">
      <c r="D83" s="158" t="s">
        <v>1026</v>
      </c>
    </row>
    <row r="84" spans="2:4" ht="12.75" customHeight="1">
      <c r="B84" s="590" t="s">
        <v>387</v>
      </c>
      <c r="C84" s="590"/>
      <c r="D84" s="153">
        <f>DatosDelitos!N4+DatosDelitos!N12-DatosDelitos!N16</f>
        <v>1</v>
      </c>
    </row>
    <row r="85" spans="2:4" ht="12.75" customHeight="1">
      <c r="B85" s="590" t="s">
        <v>3</v>
      </c>
      <c r="C85" s="590"/>
      <c r="D85" s="153">
        <f>DatosDelitos!N9</f>
        <v>0</v>
      </c>
    </row>
    <row r="86" spans="2:4" ht="12.75" customHeight="1">
      <c r="B86" s="590" t="s">
        <v>41</v>
      </c>
      <c r="C86" s="590"/>
      <c r="D86" s="153">
        <f>DatosDelitos!N19</f>
        <v>0</v>
      </c>
    </row>
    <row r="87" spans="2:4" ht="12.75" customHeight="1">
      <c r="B87" s="590" t="s">
        <v>44</v>
      </c>
      <c r="C87" s="590"/>
      <c r="D87" s="153">
        <f>DatosDelitos!N22</f>
        <v>0</v>
      </c>
    </row>
    <row r="88" spans="2:4" ht="12.75" customHeight="1">
      <c r="B88" s="590" t="s">
        <v>421</v>
      </c>
      <c r="C88" s="590"/>
      <c r="D88" s="153">
        <f>SUM(DatosDelitos!N16,DatosDelitos!N43)</f>
        <v>3</v>
      </c>
    </row>
    <row r="89" spans="2:4" ht="12.75" customHeight="1">
      <c r="B89" s="590" t="s">
        <v>389</v>
      </c>
      <c r="C89" s="590"/>
      <c r="D89" s="153">
        <f>DatosDelitos!N29</f>
        <v>9</v>
      </c>
    </row>
    <row r="90" spans="2:4" ht="12.75" customHeight="1">
      <c r="B90" s="590" t="s">
        <v>390</v>
      </c>
      <c r="C90" s="590"/>
      <c r="D90" s="153">
        <f>DatosDelitos!N41-DatosDelitos!N43</f>
        <v>0</v>
      </c>
    </row>
    <row r="91" spans="2:4" ht="12.75" customHeight="1">
      <c r="B91" s="590" t="s">
        <v>391</v>
      </c>
      <c r="C91" s="590"/>
      <c r="D91" s="153">
        <f>DatosDelitos!N49</f>
        <v>2</v>
      </c>
    </row>
    <row r="92" spans="2:4" ht="12.75" customHeight="1">
      <c r="B92" s="590" t="s">
        <v>392</v>
      </c>
      <c r="C92" s="590"/>
      <c r="D92" s="153">
        <f>DatosDelitos!N71</f>
        <v>0</v>
      </c>
    </row>
    <row r="93" spans="2:4" ht="27" customHeight="1">
      <c r="B93" s="590" t="s">
        <v>416</v>
      </c>
      <c r="C93" s="590"/>
      <c r="D93" s="153">
        <f>DatosDelitos!N73</f>
        <v>0</v>
      </c>
    </row>
    <row r="94" spans="2:4" ht="12.75" customHeight="1">
      <c r="B94" s="590" t="s">
        <v>394</v>
      </c>
      <c r="C94" s="590"/>
      <c r="D94" s="153">
        <f>DatosDelitos!N80</f>
        <v>1</v>
      </c>
    </row>
    <row r="95" spans="2:4" ht="12.75" customHeight="1">
      <c r="B95" s="590" t="s">
        <v>395</v>
      </c>
      <c r="C95" s="590"/>
      <c r="D95" s="153">
        <f>DatosDelitos!N83</f>
        <v>1</v>
      </c>
    </row>
    <row r="96" spans="2:4" ht="12.75" customHeight="1">
      <c r="B96" s="590" t="s">
        <v>396</v>
      </c>
      <c r="C96" s="590"/>
      <c r="D96" s="153">
        <f>DatosDelitos!N95</f>
        <v>8</v>
      </c>
    </row>
    <row r="97" spans="2:4" ht="27" customHeight="1">
      <c r="B97" s="590" t="s">
        <v>417</v>
      </c>
      <c r="C97" s="590"/>
      <c r="D97" s="153">
        <f>DatosDelitos!N129</f>
        <v>3</v>
      </c>
    </row>
    <row r="98" spans="2:4" ht="12.75" customHeight="1">
      <c r="B98" s="590" t="s">
        <v>398</v>
      </c>
      <c r="C98" s="590"/>
      <c r="D98" s="153">
        <f>DatosDelitos!N135</f>
        <v>1</v>
      </c>
    </row>
    <row r="99" spans="2:4" ht="12.75" customHeight="1">
      <c r="B99" s="590" t="s">
        <v>399</v>
      </c>
      <c r="C99" s="590"/>
      <c r="D99" s="153">
        <f>DatosDelitos!N142</f>
        <v>0</v>
      </c>
    </row>
    <row r="100" spans="2:4" ht="12.75" customHeight="1">
      <c r="B100" s="590" t="s">
        <v>422</v>
      </c>
      <c r="C100" s="590"/>
      <c r="D100" s="153">
        <f>DatosDelitos!N146</f>
        <v>2</v>
      </c>
    </row>
    <row r="101" spans="2:4" ht="12.75" customHeight="1">
      <c r="B101" s="590" t="s">
        <v>423</v>
      </c>
      <c r="C101" s="590"/>
      <c r="D101" s="153">
        <f>SUM(DatosDelitos!N147,DatosDelitos!N148)</f>
        <v>3</v>
      </c>
    </row>
    <row r="102" spans="2:4" ht="12.75" customHeight="1">
      <c r="B102" s="590" t="s">
        <v>424</v>
      </c>
      <c r="C102" s="590"/>
      <c r="D102" s="153">
        <f>SUM(DatosDelitos!N149:N153)</f>
        <v>20</v>
      </c>
    </row>
    <row r="103" spans="2:4" ht="12.75" customHeight="1">
      <c r="B103" s="590" t="s">
        <v>401</v>
      </c>
      <c r="C103" s="590"/>
      <c r="D103" s="153">
        <f>SUM(SUM(DatosDelitos!N155:N158),SUM(DatosDelitos!N165:N170))</f>
        <v>0</v>
      </c>
    </row>
    <row r="104" spans="2:4" ht="12.75" customHeight="1">
      <c r="B104" s="590" t="s">
        <v>425</v>
      </c>
      <c r="C104" s="590"/>
      <c r="D104" s="153">
        <f>SUM(DatosDelitos!N159:N163)</f>
        <v>11</v>
      </c>
    </row>
    <row r="105" spans="2:4" ht="12.75" customHeight="1">
      <c r="B105" s="590" t="s">
        <v>402</v>
      </c>
      <c r="C105" s="590"/>
      <c r="D105" s="153">
        <f>SUM(DatosDelitos!N171:N175)</f>
        <v>17</v>
      </c>
    </row>
    <row r="106" spans="2:4" ht="12.75" customHeight="1">
      <c r="B106" s="590" t="s">
        <v>403</v>
      </c>
      <c r="C106" s="590"/>
      <c r="D106" s="153">
        <f>DatosDelitos!N176</f>
        <v>1</v>
      </c>
    </row>
    <row r="107" spans="2:4" ht="12.75" customHeight="1">
      <c r="B107" s="590" t="s">
        <v>404</v>
      </c>
      <c r="C107" s="590"/>
      <c r="D107" s="153">
        <f>DatosDelitos!N184</f>
        <v>8</v>
      </c>
    </row>
    <row r="108" spans="2:4" ht="12.75" customHeight="1">
      <c r="B108" s="590" t="s">
        <v>405</v>
      </c>
      <c r="C108" s="590"/>
      <c r="D108" s="153">
        <f>DatosDelitos!N199</f>
        <v>58</v>
      </c>
    </row>
    <row r="109" spans="2:4" ht="12.75" customHeight="1">
      <c r="B109" s="590" t="s">
        <v>406</v>
      </c>
      <c r="C109" s="590"/>
      <c r="D109" s="153">
        <f>DatosDelitos!N219</f>
        <v>6</v>
      </c>
    </row>
    <row r="110" spans="2:4" ht="12.75" customHeight="1">
      <c r="B110" s="590" t="s">
        <v>407</v>
      </c>
      <c r="C110" s="590"/>
      <c r="D110" s="153">
        <f>DatosDelitos!N240</f>
        <v>1</v>
      </c>
    </row>
    <row r="111" spans="2:4" ht="12.75" customHeight="1">
      <c r="B111" s="590" t="s">
        <v>408</v>
      </c>
      <c r="C111" s="590"/>
      <c r="D111" s="153">
        <f>DatosDelitos!N267</f>
        <v>0</v>
      </c>
    </row>
    <row r="112" spans="2:4" ht="38.25" customHeight="1">
      <c r="B112" s="590" t="s">
        <v>409</v>
      </c>
      <c r="C112" s="590"/>
      <c r="D112" s="153">
        <f>DatosDelitos!N297</f>
        <v>0</v>
      </c>
    </row>
    <row r="113" spans="2:4" ht="12.75" customHeight="1">
      <c r="B113" s="590" t="s">
        <v>410</v>
      </c>
      <c r="C113" s="590"/>
      <c r="D113" s="153">
        <f>DatosDelitos!N301</f>
        <v>0</v>
      </c>
    </row>
    <row r="114" spans="2:4" ht="12.75" customHeight="1">
      <c r="B114" s="590" t="s">
        <v>411</v>
      </c>
      <c r="C114" s="590"/>
      <c r="D114" s="153">
        <f>DatosDelitos!N308+DatosDelitos!N316</f>
        <v>0</v>
      </c>
    </row>
    <row r="115" spans="2:4" ht="12.75" customHeight="1">
      <c r="B115" s="590" t="s">
        <v>377</v>
      </c>
      <c r="C115" s="590"/>
      <c r="D115" s="153">
        <f>DatosDelitos!N314</f>
        <v>43</v>
      </c>
    </row>
    <row r="116" spans="2:4" ht="12.75" customHeight="1">
      <c r="B116" s="590" t="s">
        <v>412</v>
      </c>
      <c r="C116" s="590"/>
      <c r="D116" s="153">
        <f>DatosDelitos!N319</f>
        <v>26</v>
      </c>
    </row>
    <row r="117" spans="2:4" ht="12.75">
      <c r="B117" s="598" t="s">
        <v>382</v>
      </c>
      <c r="C117" s="598"/>
      <c r="D117" s="153">
        <f>DatosDelitos!N321</f>
        <v>0</v>
      </c>
    </row>
    <row r="118" spans="2:4" ht="12.75">
      <c r="B118" s="598" t="s">
        <v>1113</v>
      </c>
      <c r="C118" s="598"/>
      <c r="D118" s="153">
        <f>DatosDelitos!N323</f>
        <v>0</v>
      </c>
    </row>
    <row r="119" spans="2:4" ht="12.75">
      <c r="B119" s="590" t="s">
        <v>870</v>
      </c>
      <c r="C119" s="590"/>
      <c r="D119" s="153">
        <f>SUM(D84:D118)</f>
        <v>225</v>
      </c>
    </row>
  </sheetData>
  <sheetProtection/>
  <mergeCells count="101">
    <mergeCell ref="B118:C118"/>
    <mergeCell ref="B119:C119"/>
    <mergeCell ref="B39:C39"/>
    <mergeCell ref="B42:C42"/>
    <mergeCell ref="B77:C77"/>
    <mergeCell ref="B78:C78"/>
    <mergeCell ref="B79:C79"/>
    <mergeCell ref="B117:C117"/>
    <mergeCell ref="B40:C40"/>
    <mergeCell ref="B47:C47"/>
    <mergeCell ref="B11:C11"/>
    <mergeCell ref="B12:C12"/>
    <mergeCell ref="B13:C13"/>
    <mergeCell ref="B14:C14"/>
    <mergeCell ref="B21:C21"/>
    <mergeCell ref="B22:C22"/>
    <mergeCell ref="B15:C15"/>
    <mergeCell ref="B16:C16"/>
    <mergeCell ref="B17:C17"/>
    <mergeCell ref="B18:C18"/>
    <mergeCell ref="B19:C19"/>
    <mergeCell ref="B20:C20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48:C48"/>
    <mergeCell ref="B49:C49"/>
    <mergeCell ref="B50:C50"/>
    <mergeCell ref="B51:C51"/>
    <mergeCell ref="B41:C4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13:C113"/>
    <mergeCell ref="B114:C114"/>
    <mergeCell ref="B115:C115"/>
    <mergeCell ref="B116:C116"/>
    <mergeCell ref="B107:C107"/>
    <mergeCell ref="B108:C108"/>
    <mergeCell ref="B109:C109"/>
    <mergeCell ref="B110:C110"/>
    <mergeCell ref="B111:C111"/>
    <mergeCell ref="B112:C11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3"/>
  <dimension ref="A2:F80"/>
  <sheetViews>
    <sheetView showGridLines="0" showRowColHeaders="0" zoomScalePageLayoutView="0" workbookViewId="0" topLeftCell="A1">
      <selection activeCell="F12" sqref="F12"/>
    </sheetView>
  </sheetViews>
  <sheetFormatPr defaultColWidth="40.8515625" defaultRowHeight="12.75"/>
  <cols>
    <col min="1" max="1" width="1.8515625" style="1" customWidth="1"/>
    <col min="2" max="3" width="40.8515625" style="1" customWidth="1"/>
    <col min="4" max="4" width="13.421875" style="1" customWidth="1"/>
    <col min="5" max="5" width="2.57421875" style="1" customWidth="1"/>
    <col min="6" max="16384" width="40.8515625" style="1" customWidth="1"/>
  </cols>
  <sheetData>
    <row r="2" spans="2:5" ht="13.5" thickBot="1">
      <c r="B2" s="159"/>
      <c r="C2" s="159"/>
      <c r="D2" s="159"/>
      <c r="E2" s="42"/>
    </row>
    <row r="3" spans="2:6" s="160" customFormat="1" ht="15" customHeight="1" thickBot="1" thickTop="1">
      <c r="B3" s="607" t="s">
        <v>426</v>
      </c>
      <c r="C3" s="607"/>
      <c r="D3" s="478"/>
      <c r="E3" s="161"/>
      <c r="F3" s="162"/>
    </row>
    <row r="4" spans="2:6" s="160" customFormat="1" ht="13.5" customHeight="1" thickBot="1" thickTop="1">
      <c r="B4" s="608" t="s">
        <v>427</v>
      </c>
      <c r="C4" s="163" t="s">
        <v>428</v>
      </c>
      <c r="D4" s="164">
        <v>0</v>
      </c>
      <c r="E4" s="165"/>
      <c r="F4" s="166"/>
    </row>
    <row r="5" spans="2:6" s="160" customFormat="1" ht="13.5" customHeight="1" thickBot="1" thickTop="1">
      <c r="B5" s="608"/>
      <c r="C5" s="94" t="s">
        <v>34</v>
      </c>
      <c r="D5" s="167">
        <v>126</v>
      </c>
      <c r="E5" s="165"/>
      <c r="F5" s="166"/>
    </row>
    <row r="6" spans="2:6" s="160" customFormat="1" ht="13.5" customHeight="1" thickBot="1" thickTop="1">
      <c r="B6" s="608"/>
      <c r="C6" s="94" t="s">
        <v>429</v>
      </c>
      <c r="D6" s="167">
        <v>15</v>
      </c>
      <c r="E6" s="165"/>
      <c r="F6" s="166"/>
    </row>
    <row r="7" spans="2:6" s="160" customFormat="1" ht="13.5" customHeight="1" thickBot="1" thickTop="1">
      <c r="B7" s="608"/>
      <c r="C7" s="94" t="s">
        <v>430</v>
      </c>
      <c r="D7" s="167">
        <v>9</v>
      </c>
      <c r="E7" s="165"/>
      <c r="F7" s="166"/>
    </row>
    <row r="8" spans="2:6" s="160" customFormat="1" ht="13.5" customHeight="1" thickBot="1" thickTop="1">
      <c r="B8" s="608"/>
      <c r="C8" s="94" t="s">
        <v>431</v>
      </c>
      <c r="D8" s="167">
        <v>64</v>
      </c>
      <c r="E8" s="165"/>
      <c r="F8" s="166"/>
    </row>
    <row r="9" spans="2:6" s="160" customFormat="1" ht="13.5" customHeight="1" thickBot="1" thickTop="1">
      <c r="B9" s="608"/>
      <c r="C9" s="94" t="s">
        <v>432</v>
      </c>
      <c r="D9" s="167">
        <v>23</v>
      </c>
      <c r="E9" s="165"/>
      <c r="F9" s="166"/>
    </row>
    <row r="10" spans="2:6" s="160" customFormat="1" ht="13.5" customHeight="1" thickBot="1" thickTop="1">
      <c r="B10" s="608"/>
      <c r="C10" s="94" t="s">
        <v>433</v>
      </c>
      <c r="D10" s="167">
        <v>77</v>
      </c>
      <c r="E10" s="165"/>
      <c r="F10" s="166"/>
    </row>
    <row r="11" spans="2:6" s="160" customFormat="1" ht="13.5" customHeight="1" thickBot="1" thickTop="1">
      <c r="B11" s="608"/>
      <c r="C11" s="94" t="s">
        <v>102</v>
      </c>
      <c r="D11" s="167">
        <v>25</v>
      </c>
      <c r="E11" s="165"/>
      <c r="F11" s="166"/>
    </row>
    <row r="12" spans="2:6" s="160" customFormat="1" ht="13.5" customHeight="1" thickBot="1" thickTop="1">
      <c r="B12" s="608"/>
      <c r="C12" s="94" t="s">
        <v>215</v>
      </c>
      <c r="D12" s="167">
        <v>2</v>
      </c>
      <c r="E12" s="165"/>
      <c r="F12" s="166"/>
    </row>
    <row r="13" spans="2:6" s="160" customFormat="1" ht="13.5" customHeight="1" thickBot="1" thickTop="1">
      <c r="B13" s="608"/>
      <c r="C13" s="94" t="s">
        <v>434</v>
      </c>
      <c r="D13" s="167">
        <v>3</v>
      </c>
      <c r="E13" s="165"/>
      <c r="F13" s="166"/>
    </row>
    <row r="14" spans="2:6" s="160" customFormat="1" ht="13.5" customHeight="1" thickBot="1" thickTop="1">
      <c r="B14" s="608"/>
      <c r="C14" s="94" t="s">
        <v>227</v>
      </c>
      <c r="D14" s="167">
        <v>2</v>
      </c>
      <c r="E14" s="165"/>
      <c r="F14" s="166"/>
    </row>
    <row r="15" spans="2:6" s="160" customFormat="1" ht="13.5" customHeight="1" thickBot="1" thickTop="1">
      <c r="B15" s="608"/>
      <c r="C15" s="94" t="s">
        <v>435</v>
      </c>
      <c r="D15" s="167">
        <v>19</v>
      </c>
      <c r="E15" s="165"/>
      <c r="F15" s="166"/>
    </row>
    <row r="16" spans="2:6" s="160" customFormat="1" ht="13.5" customHeight="1" thickBot="1" thickTop="1">
      <c r="B16" s="608"/>
      <c r="C16" s="94" t="s">
        <v>436</v>
      </c>
      <c r="D16" s="167">
        <v>45</v>
      </c>
      <c r="E16" s="165"/>
      <c r="F16" s="166"/>
    </row>
    <row r="17" spans="2:6" s="160" customFormat="1" ht="13.5" customHeight="1" thickBot="1" thickTop="1">
      <c r="B17" s="608"/>
      <c r="C17" s="94" t="s">
        <v>437</v>
      </c>
      <c r="D17" s="167">
        <v>8</v>
      </c>
      <c r="E17" s="165"/>
      <c r="F17" s="166"/>
    </row>
    <row r="18" spans="2:6" s="160" customFormat="1" ht="13.5" customHeight="1" thickBot="1" thickTop="1">
      <c r="B18" s="608"/>
      <c r="C18" s="95" t="s">
        <v>947</v>
      </c>
      <c r="D18" s="168">
        <v>208</v>
      </c>
      <c r="E18" s="165"/>
      <c r="F18" s="166"/>
    </row>
    <row r="19" spans="2:6" s="160" customFormat="1" ht="13.5" customHeight="1" thickBot="1" thickTop="1">
      <c r="B19" s="583" t="s">
        <v>1123</v>
      </c>
      <c r="C19" s="169" t="s">
        <v>396</v>
      </c>
      <c r="D19" s="170">
        <v>72</v>
      </c>
      <c r="E19" s="165"/>
      <c r="F19" s="166"/>
    </row>
    <row r="20" spans="2:6" s="160" customFormat="1" ht="13.5" customHeight="1" thickBot="1" thickTop="1">
      <c r="B20" s="583"/>
      <c r="C20" s="94" t="s">
        <v>439</v>
      </c>
      <c r="D20" s="172">
        <v>49</v>
      </c>
      <c r="E20" s="165"/>
      <c r="F20" s="166"/>
    </row>
    <row r="21" spans="2:6" s="160" customFormat="1" ht="13.5" customHeight="1" thickBot="1" thickTop="1">
      <c r="B21" s="583"/>
      <c r="C21" s="95" t="s">
        <v>947</v>
      </c>
      <c r="D21" s="173">
        <v>0</v>
      </c>
      <c r="E21" s="165"/>
      <c r="F21" s="166"/>
    </row>
    <row r="22" spans="2:6" s="160" customFormat="1" ht="12.75" customHeight="1" thickBot="1" thickTop="1">
      <c r="B22" s="583" t="s">
        <v>438</v>
      </c>
      <c r="C22" s="169" t="s">
        <v>396</v>
      </c>
      <c r="D22" s="170">
        <v>88</v>
      </c>
      <c r="E22" s="171"/>
      <c r="F22" s="166"/>
    </row>
    <row r="23" spans="2:6" s="160" customFormat="1" ht="14.25" thickBot="1" thickTop="1">
      <c r="B23" s="583"/>
      <c r="C23" s="94" t="s">
        <v>439</v>
      </c>
      <c r="D23" s="172">
        <v>78</v>
      </c>
      <c r="E23" s="171"/>
      <c r="F23" s="166"/>
    </row>
    <row r="24" spans="2:6" s="160" customFormat="1" ht="14.25" thickBot="1" thickTop="1">
      <c r="B24" s="583"/>
      <c r="C24" s="95" t="s">
        <v>440</v>
      </c>
      <c r="D24" s="173">
        <v>35</v>
      </c>
      <c r="E24" s="171"/>
      <c r="F24" s="166"/>
    </row>
    <row r="25" s="160" customFormat="1" ht="13.5" thickTop="1"/>
    <row r="26" s="160" customFormat="1" ht="13.5" thickBot="1"/>
    <row r="27" spans="2:6" s="160" customFormat="1" ht="12.75" customHeight="1" thickBot="1" thickTop="1">
      <c r="B27" s="607" t="s">
        <v>441</v>
      </c>
      <c r="C27" s="607"/>
      <c r="D27" s="479"/>
      <c r="E27" s="174"/>
      <c r="F27" s="162"/>
    </row>
    <row r="28" spans="2:6" s="160" customFormat="1" ht="12.75" customHeight="1" thickBot="1" thickTop="1">
      <c r="B28" s="609" t="s">
        <v>442</v>
      </c>
      <c r="C28" s="610"/>
      <c r="D28" s="611"/>
      <c r="E28" s="174"/>
      <c r="F28" s="166"/>
    </row>
    <row r="29" spans="1:6" s="160" customFormat="1" ht="12.75" customHeight="1" thickBot="1" thickTop="1">
      <c r="A29" s="175"/>
      <c r="B29" s="612" t="s">
        <v>443</v>
      </c>
      <c r="C29" s="176" t="s">
        <v>1124</v>
      </c>
      <c r="D29" s="177">
        <v>4</v>
      </c>
      <c r="E29" s="171"/>
      <c r="F29" s="166"/>
    </row>
    <row r="30" spans="1:6" s="160" customFormat="1" ht="14.25" thickBot="1" thickTop="1">
      <c r="A30" s="175"/>
      <c r="B30" s="612"/>
      <c r="C30" s="178" t="s">
        <v>1125</v>
      </c>
      <c r="D30" s="179">
        <v>18</v>
      </c>
      <c r="E30" s="171"/>
      <c r="F30" s="166"/>
    </row>
    <row r="31" spans="1:6" s="160" customFormat="1" ht="14.25" thickBot="1" thickTop="1">
      <c r="A31" s="175"/>
      <c r="B31" s="612"/>
      <c r="C31" s="178" t="s">
        <v>1126</v>
      </c>
      <c r="D31" s="179">
        <v>0</v>
      </c>
      <c r="F31" s="166"/>
    </row>
    <row r="32" spans="1:6" s="160" customFormat="1" ht="13.5" thickTop="1">
      <c r="A32" s="175"/>
      <c r="B32" s="612"/>
      <c r="C32" s="178" t="s">
        <v>1127</v>
      </c>
      <c r="D32" s="179">
        <v>5</v>
      </c>
      <c r="E32" s="171"/>
      <c r="F32" s="166"/>
    </row>
    <row r="33" spans="1:6" s="160" customFormat="1" ht="12.75" customHeight="1">
      <c r="A33" s="175"/>
      <c r="B33" s="613" t="s">
        <v>444</v>
      </c>
      <c r="C33" s="613"/>
      <c r="D33" s="179">
        <v>10</v>
      </c>
      <c r="E33" s="171"/>
      <c r="F33" s="166"/>
    </row>
    <row r="34" spans="1:6" s="160" customFormat="1" ht="12.75" customHeight="1">
      <c r="A34" s="175"/>
      <c r="B34" s="614" t="s">
        <v>445</v>
      </c>
      <c r="C34" s="614"/>
      <c r="D34" s="179">
        <v>127</v>
      </c>
      <c r="F34" s="166"/>
    </row>
    <row r="35" spans="1:6" s="160" customFormat="1" ht="12.75" customHeight="1">
      <c r="A35" s="175"/>
      <c r="B35" s="614" t="s">
        <v>446</v>
      </c>
      <c r="C35" s="614"/>
      <c r="D35" s="179">
        <v>76</v>
      </c>
      <c r="E35" s="171"/>
      <c r="F35" s="166"/>
    </row>
    <row r="36" spans="1:6" s="160" customFormat="1" ht="12.75" customHeight="1">
      <c r="A36" s="175"/>
      <c r="B36" s="614" t="s">
        <v>447</v>
      </c>
      <c r="C36" s="614"/>
      <c r="D36" s="179">
        <v>0</v>
      </c>
      <c r="E36" s="171"/>
      <c r="F36" s="166"/>
    </row>
    <row r="37" spans="1:6" s="160" customFormat="1" ht="12.75" customHeight="1">
      <c r="A37" s="175"/>
      <c r="B37" s="614" t="s">
        <v>448</v>
      </c>
      <c r="C37" s="614"/>
      <c r="D37" s="179">
        <v>18</v>
      </c>
      <c r="F37" s="166"/>
    </row>
    <row r="38" spans="1:6" s="160" customFormat="1" ht="12.75" customHeight="1">
      <c r="A38" s="175"/>
      <c r="B38" s="614" t="s">
        <v>449</v>
      </c>
      <c r="C38" s="614"/>
      <c r="D38" s="179">
        <v>17</v>
      </c>
      <c r="F38" s="166"/>
    </row>
    <row r="39" spans="1:6" s="160" customFormat="1" ht="12.75" customHeight="1" thickBot="1">
      <c r="A39" s="175"/>
      <c r="B39" s="615" t="s">
        <v>450</v>
      </c>
      <c r="C39" s="615"/>
      <c r="D39" s="179">
        <v>22</v>
      </c>
      <c r="E39" s="171"/>
      <c r="F39" s="166"/>
    </row>
    <row r="40" spans="1:6" s="160" customFormat="1" ht="12.75" customHeight="1" thickBot="1" thickTop="1">
      <c r="A40" s="175"/>
      <c r="B40" s="616" t="s">
        <v>451</v>
      </c>
      <c r="C40" s="169" t="s">
        <v>452</v>
      </c>
      <c r="D40" s="177">
        <v>16</v>
      </c>
      <c r="E40" s="171"/>
      <c r="F40" s="166"/>
    </row>
    <row r="41" spans="1:6" s="160" customFormat="1" ht="14.25" thickBot="1" thickTop="1">
      <c r="A41" s="175"/>
      <c r="B41" s="616"/>
      <c r="C41" s="180" t="s">
        <v>453</v>
      </c>
      <c r="D41" s="179">
        <v>5</v>
      </c>
      <c r="F41" s="166"/>
    </row>
    <row r="42" spans="1:6" s="160" customFormat="1" ht="14.25" thickBot="1" thickTop="1">
      <c r="A42" s="175"/>
      <c r="B42" s="616"/>
      <c r="C42" s="180" t="s">
        <v>454</v>
      </c>
      <c r="D42" s="179">
        <v>5</v>
      </c>
      <c r="E42" s="171"/>
      <c r="F42" s="166"/>
    </row>
    <row r="43" spans="1:6" s="160" customFormat="1" ht="14.25" thickBot="1" thickTop="1">
      <c r="A43" s="175"/>
      <c r="B43" s="616"/>
      <c r="C43" s="180" t="s">
        <v>455</v>
      </c>
      <c r="D43" s="179">
        <v>1</v>
      </c>
      <c r="E43" s="171"/>
      <c r="F43" s="166"/>
    </row>
    <row r="44" spans="1:6" s="160" customFormat="1" ht="14.25" thickBot="1" thickTop="1">
      <c r="A44" s="175"/>
      <c r="B44" s="616"/>
      <c r="C44" s="181" t="s">
        <v>456</v>
      </c>
      <c r="D44" s="168">
        <v>0</v>
      </c>
      <c r="F44" s="166"/>
    </row>
    <row r="45" s="160" customFormat="1" ht="13.5" thickTop="1">
      <c r="E45" s="171"/>
    </row>
    <row r="46" spans="4:5" s="160" customFormat="1" ht="13.5" thickBot="1">
      <c r="D46" s="182"/>
      <c r="E46" s="171"/>
    </row>
    <row r="47" spans="2:6" s="160" customFormat="1" ht="12.75" customHeight="1" thickBot="1" thickTop="1">
      <c r="B47" s="617" t="s">
        <v>457</v>
      </c>
      <c r="C47" s="617"/>
      <c r="D47" s="480"/>
      <c r="E47" s="183"/>
      <c r="F47" s="162"/>
    </row>
    <row r="48" spans="1:6" s="160" customFormat="1" ht="12.75" customHeight="1" thickBot="1" thickTop="1">
      <c r="A48" s="175"/>
      <c r="B48" s="609" t="s">
        <v>918</v>
      </c>
      <c r="C48" s="609"/>
      <c r="D48" s="184">
        <v>35</v>
      </c>
      <c r="E48" s="171"/>
      <c r="F48" s="166"/>
    </row>
    <row r="49" spans="1:6" s="160" customFormat="1" ht="12.75" customHeight="1" thickBot="1" thickTop="1">
      <c r="A49" s="175"/>
      <c r="B49" s="616" t="s">
        <v>917</v>
      </c>
      <c r="C49" s="185" t="s">
        <v>458</v>
      </c>
      <c r="D49" s="177">
        <v>59</v>
      </c>
      <c r="E49" s="171"/>
      <c r="F49" s="166"/>
    </row>
    <row r="50" spans="1:6" s="160" customFormat="1" ht="14.25" thickBot="1" thickTop="1">
      <c r="A50" s="175"/>
      <c r="B50" s="616"/>
      <c r="C50" s="181" t="s">
        <v>460</v>
      </c>
      <c r="D50" s="179">
        <v>164</v>
      </c>
      <c r="F50" s="166"/>
    </row>
    <row r="51" spans="1:6" s="160" customFormat="1" ht="12.75" customHeight="1" thickBot="1" thickTop="1">
      <c r="A51" s="175"/>
      <c r="B51" s="616" t="s">
        <v>919</v>
      </c>
      <c r="C51" s="186" t="s">
        <v>461</v>
      </c>
      <c r="D51" s="187">
        <v>1</v>
      </c>
      <c r="E51" s="171"/>
      <c r="F51" s="166"/>
    </row>
    <row r="52" spans="1:6" s="160" customFormat="1" ht="14.25" thickBot="1" thickTop="1">
      <c r="A52" s="175"/>
      <c r="B52" s="616"/>
      <c r="C52" s="95" t="s">
        <v>462</v>
      </c>
      <c r="D52" s="188">
        <v>0</v>
      </c>
      <c r="E52" s="171"/>
      <c r="F52" s="166"/>
    </row>
    <row r="53" spans="3:5" s="160" customFormat="1" ht="13.5" thickTop="1">
      <c r="C53" s="189"/>
      <c r="E53" s="171"/>
    </row>
    <row r="54" spans="2:5" s="160" customFormat="1" ht="13.5" thickBot="1">
      <c r="B54" s="160" t="s">
        <v>468</v>
      </c>
      <c r="E54" s="171"/>
    </row>
    <row r="55" spans="2:6" s="160" customFormat="1" ht="12.75" customHeight="1" thickBot="1" thickTop="1">
      <c r="B55" s="607" t="s">
        <v>469</v>
      </c>
      <c r="C55" s="607"/>
      <c r="D55" s="479"/>
      <c r="E55" s="183"/>
      <c r="F55" s="162"/>
    </row>
    <row r="56" spans="2:6" s="160" customFormat="1" ht="12.75" customHeight="1" thickBot="1" thickTop="1">
      <c r="B56" s="583" t="s">
        <v>470</v>
      </c>
      <c r="C56" s="185" t="s">
        <v>838</v>
      </c>
      <c r="D56" s="190">
        <v>978</v>
      </c>
      <c r="E56" s="171"/>
      <c r="F56" s="166"/>
    </row>
    <row r="57" spans="1:6" s="160" customFormat="1" ht="14.25" thickBot="1" thickTop="1">
      <c r="A57" s="189"/>
      <c r="B57" s="583"/>
      <c r="C57" s="180" t="s">
        <v>471</v>
      </c>
      <c r="D57" s="167">
        <v>75</v>
      </c>
      <c r="E57" s="171"/>
      <c r="F57" s="166"/>
    </row>
    <row r="58" spans="1:6" s="160" customFormat="1" ht="14.25" thickBot="1" thickTop="1">
      <c r="A58" s="189"/>
      <c r="B58" s="583"/>
      <c r="C58" s="180" t="s">
        <v>472</v>
      </c>
      <c r="D58" s="167">
        <v>80</v>
      </c>
      <c r="F58" s="166"/>
    </row>
    <row r="59" spans="1:6" s="160" customFormat="1" ht="14.25" thickBot="1" thickTop="1">
      <c r="A59" s="189"/>
      <c r="B59" s="583"/>
      <c r="C59" s="180" t="s">
        <v>473</v>
      </c>
      <c r="D59" s="167">
        <v>425</v>
      </c>
      <c r="F59" s="166"/>
    </row>
    <row r="60" spans="1:6" s="160" customFormat="1" ht="14.25" thickBot="1" thickTop="1">
      <c r="A60" s="189"/>
      <c r="B60" s="583"/>
      <c r="C60" s="181" t="s">
        <v>474</v>
      </c>
      <c r="D60" s="168">
        <v>90</v>
      </c>
      <c r="E60" s="171"/>
      <c r="F60" s="166"/>
    </row>
    <row r="61" spans="1:6" s="160" customFormat="1" ht="12.75" customHeight="1" thickBot="1" thickTop="1">
      <c r="A61" s="175"/>
      <c r="B61" s="583" t="s">
        <v>475</v>
      </c>
      <c r="C61" s="163" t="s">
        <v>476</v>
      </c>
      <c r="D61" s="191">
        <v>278</v>
      </c>
      <c r="E61" s="171"/>
      <c r="F61" s="166"/>
    </row>
    <row r="62" spans="1:6" s="160" customFormat="1" ht="14.25" thickBot="1" thickTop="1">
      <c r="A62" s="175"/>
      <c r="B62" s="583"/>
      <c r="C62" s="94" t="s">
        <v>477</v>
      </c>
      <c r="D62" s="192">
        <v>14</v>
      </c>
      <c r="F62" s="166"/>
    </row>
    <row r="63" spans="1:6" s="160" customFormat="1" ht="14.25" thickBot="1" thickTop="1">
      <c r="A63" s="175"/>
      <c r="B63" s="583"/>
      <c r="C63" s="94" t="s">
        <v>478</v>
      </c>
      <c r="D63" s="192">
        <v>34</v>
      </c>
      <c r="E63" s="171"/>
      <c r="F63" s="166"/>
    </row>
    <row r="64" spans="1:6" s="160" customFormat="1" ht="14.25" thickBot="1" thickTop="1">
      <c r="A64" s="175"/>
      <c r="B64" s="583"/>
      <c r="C64" s="94" t="s">
        <v>479</v>
      </c>
      <c r="D64" s="192">
        <v>164</v>
      </c>
      <c r="E64" s="171"/>
      <c r="F64" s="166"/>
    </row>
    <row r="65" spans="1:6" s="160" customFormat="1" ht="14.25" thickBot="1" thickTop="1">
      <c r="A65" s="175"/>
      <c r="B65" s="583"/>
      <c r="C65" s="95" t="s">
        <v>474</v>
      </c>
      <c r="D65" s="193">
        <v>66</v>
      </c>
      <c r="E65" s="171"/>
      <c r="F65" s="166"/>
    </row>
    <row r="66" s="160" customFormat="1" ht="13.5" thickTop="1">
      <c r="E66" s="171"/>
    </row>
    <row r="67" s="160" customFormat="1" ht="13.5" thickBot="1">
      <c r="E67" s="171"/>
    </row>
    <row r="68" spans="2:6" s="160" customFormat="1" ht="12.75" customHeight="1" thickBot="1" thickTop="1">
      <c r="B68" s="617" t="s">
        <v>480</v>
      </c>
      <c r="C68" s="617"/>
      <c r="D68" s="481"/>
      <c r="E68" s="183"/>
      <c r="F68" s="162"/>
    </row>
    <row r="69" spans="1:6" s="160" customFormat="1" ht="27" customHeight="1" thickBot="1" thickTop="1">
      <c r="A69" s="175"/>
      <c r="B69" s="618" t="s">
        <v>481</v>
      </c>
      <c r="C69" s="618"/>
      <c r="D69" s="184">
        <v>189</v>
      </c>
      <c r="F69" s="166"/>
    </row>
    <row r="70" spans="1:6" s="160" customFormat="1" ht="12.75" customHeight="1" thickBot="1" thickTop="1">
      <c r="A70" s="175"/>
      <c r="B70" s="618" t="s">
        <v>482</v>
      </c>
      <c r="C70" s="618"/>
      <c r="D70" s="194">
        <v>39</v>
      </c>
      <c r="E70" s="171"/>
      <c r="F70" s="166"/>
    </row>
    <row r="71" spans="1:6" s="160" customFormat="1" ht="12.75" customHeight="1" thickBot="1" thickTop="1">
      <c r="A71" s="175"/>
      <c r="B71" s="618" t="s">
        <v>483</v>
      </c>
      <c r="C71" s="618"/>
      <c r="D71" s="184">
        <v>250</v>
      </c>
      <c r="E71" s="171"/>
      <c r="F71" s="166"/>
    </row>
    <row r="72" spans="1:6" ht="19.5" customHeight="1" thickBot="1" thickTop="1">
      <c r="A72" s="195"/>
      <c r="B72" s="620" t="s">
        <v>484</v>
      </c>
      <c r="C72" s="163" t="s">
        <v>485</v>
      </c>
      <c r="D72" s="196">
        <v>0</v>
      </c>
      <c r="F72" s="166"/>
    </row>
    <row r="73" spans="1:6" ht="19.5" customHeight="1" thickBot="1" thickTop="1">
      <c r="A73" s="195"/>
      <c r="B73" s="620"/>
      <c r="C73" s="95" t="s">
        <v>486</v>
      </c>
      <c r="D73" s="168">
        <v>18</v>
      </c>
      <c r="E73" s="197"/>
      <c r="F73" s="166"/>
    </row>
    <row r="74" spans="1:6" s="160" customFormat="1" ht="12.75" customHeight="1" thickBot="1" thickTop="1">
      <c r="A74" s="175"/>
      <c r="B74" s="618" t="s">
        <v>487</v>
      </c>
      <c r="C74" s="618"/>
      <c r="D74" s="184">
        <v>29</v>
      </c>
      <c r="E74" s="171"/>
      <c r="F74" s="166"/>
    </row>
    <row r="75" spans="1:6" s="160" customFormat="1" ht="12.75" customHeight="1" thickBot="1" thickTop="1">
      <c r="A75" s="175"/>
      <c r="B75" s="618" t="s">
        <v>488</v>
      </c>
      <c r="C75" s="618"/>
      <c r="D75" s="198">
        <v>26</v>
      </c>
      <c r="E75" s="171"/>
      <c r="F75" s="166"/>
    </row>
    <row r="76" spans="1:6" s="160" customFormat="1" ht="27" customHeight="1" thickBot="1" thickTop="1">
      <c r="A76" s="175"/>
      <c r="B76" s="618" t="s">
        <v>489</v>
      </c>
      <c r="C76" s="618"/>
      <c r="D76" s="194">
        <v>2</v>
      </c>
      <c r="E76" s="171"/>
      <c r="F76" s="166"/>
    </row>
    <row r="77" spans="1:6" s="160" customFormat="1" ht="12.75" customHeight="1" thickBot="1" thickTop="1">
      <c r="A77" s="175"/>
      <c r="B77" s="618" t="s">
        <v>490</v>
      </c>
      <c r="C77" s="618"/>
      <c r="D77" s="184">
        <v>2</v>
      </c>
      <c r="E77" s="171"/>
      <c r="F77" s="166"/>
    </row>
    <row r="78" spans="1:6" s="160" customFormat="1" ht="12.75" customHeight="1" thickBot="1" thickTop="1">
      <c r="A78" s="175"/>
      <c r="B78" s="618" t="s">
        <v>491</v>
      </c>
      <c r="C78" s="618"/>
      <c r="D78" s="184">
        <v>0</v>
      </c>
      <c r="E78" s="171"/>
      <c r="F78" s="166"/>
    </row>
    <row r="79" spans="1:6" s="160" customFormat="1" ht="12.75" customHeight="1" thickBot="1" thickTop="1">
      <c r="A79" s="175"/>
      <c r="B79" s="619" t="s">
        <v>1003</v>
      </c>
      <c r="C79" s="619"/>
      <c r="D79" s="199">
        <v>2</v>
      </c>
      <c r="E79" s="171"/>
      <c r="F79" s="166"/>
    </row>
    <row r="80" spans="2:4" ht="15" thickTop="1">
      <c r="B80" s="200"/>
      <c r="C80" s="201"/>
      <c r="D80"/>
    </row>
  </sheetData>
  <sheetProtection/>
  <mergeCells count="33">
    <mergeCell ref="B77:C77"/>
    <mergeCell ref="B78:C78"/>
    <mergeCell ref="B79:C79"/>
    <mergeCell ref="B70:C70"/>
    <mergeCell ref="B71:C71"/>
    <mergeCell ref="B72:B73"/>
    <mergeCell ref="B74:C74"/>
    <mergeCell ref="B75:C75"/>
    <mergeCell ref="B76:C76"/>
    <mergeCell ref="B51:B52"/>
    <mergeCell ref="B55:C55"/>
    <mergeCell ref="B56:B60"/>
    <mergeCell ref="B61:B65"/>
    <mergeCell ref="B68:C68"/>
    <mergeCell ref="B69:C69"/>
    <mergeCell ref="B38:C38"/>
    <mergeCell ref="B39:C39"/>
    <mergeCell ref="B40:B44"/>
    <mergeCell ref="B47:C47"/>
    <mergeCell ref="B48:C48"/>
    <mergeCell ref="B49:B50"/>
    <mergeCell ref="B29:B32"/>
    <mergeCell ref="B33:C33"/>
    <mergeCell ref="B34:C34"/>
    <mergeCell ref="B35:C35"/>
    <mergeCell ref="B36:C36"/>
    <mergeCell ref="B37:C37"/>
    <mergeCell ref="B3:C3"/>
    <mergeCell ref="B4:B18"/>
    <mergeCell ref="B19:B21"/>
    <mergeCell ref="B22:B24"/>
    <mergeCell ref="B27:C27"/>
    <mergeCell ref="B28:D2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 r:id="rId1"/>
  <rowBreaks count="1" manualBreakCount="1">
    <brk id="60" max="255" man="1"/>
  </rowBreaks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8"/>
  <dimension ref="B3:C14"/>
  <sheetViews>
    <sheetView showGridLines="0" showRowColHeaders="0" showOutlineSymbols="0" zoomScalePageLayoutView="0" workbookViewId="0" topLeftCell="A1">
      <selection activeCell="C8" sqref="C8"/>
    </sheetView>
  </sheetViews>
  <sheetFormatPr defaultColWidth="11.421875" defaultRowHeight="12.75"/>
  <cols>
    <col min="1" max="1" width="3.00390625" style="1" customWidth="1"/>
    <col min="2" max="2" width="20.7109375" style="1" customWidth="1"/>
    <col min="3" max="3" width="43.7109375" style="1" customWidth="1"/>
    <col min="4" max="4" width="6.28125" style="1" customWidth="1"/>
    <col min="5" max="16384" width="11.421875" style="1" customWidth="1"/>
  </cols>
  <sheetData>
    <row r="3" spans="2:3" ht="12.75" customHeight="1">
      <c r="B3" s="621" t="s">
        <v>733</v>
      </c>
      <c r="C3" s="621"/>
    </row>
    <row r="4" spans="2:3" ht="12.75">
      <c r="B4" s="341" t="s">
        <v>734</v>
      </c>
      <c r="C4" s="342">
        <f>DatosMenores!D69</f>
        <v>189</v>
      </c>
    </row>
    <row r="5" spans="2:3" ht="12.75">
      <c r="B5" s="341" t="s">
        <v>735</v>
      </c>
      <c r="C5" s="342">
        <f>DatosMenores!D70</f>
        <v>39</v>
      </c>
    </row>
    <row r="6" spans="2:3" ht="12.75">
      <c r="B6" s="341" t="s">
        <v>736</v>
      </c>
      <c r="C6" s="342">
        <f>DatosMenores!D71</f>
        <v>250</v>
      </c>
    </row>
    <row r="7" spans="2:3" ht="26.25">
      <c r="B7" s="341" t="s">
        <v>737</v>
      </c>
      <c r="C7" s="343">
        <f>DatosMenores!D74</f>
        <v>29</v>
      </c>
    </row>
    <row r="8" spans="2:3" ht="26.25">
      <c r="B8" s="341" t="s">
        <v>738</v>
      </c>
      <c r="C8" s="343">
        <f>DatosMenores!D75</f>
        <v>26</v>
      </c>
    </row>
    <row r="9" spans="2:3" ht="26.25">
      <c r="B9" s="341" t="s">
        <v>739</v>
      </c>
      <c r="C9" s="343">
        <f>DatosMenores!D76</f>
        <v>2</v>
      </c>
    </row>
    <row r="10" spans="2:3" ht="26.25">
      <c r="B10" s="341" t="s">
        <v>740</v>
      </c>
      <c r="C10" s="343">
        <f>DatosMenores!D78</f>
        <v>0</v>
      </c>
    </row>
    <row r="11" spans="2:3" ht="12.75">
      <c r="B11" s="341" t="s">
        <v>741</v>
      </c>
      <c r="C11" s="343">
        <f>DatosMenores!D77</f>
        <v>2</v>
      </c>
    </row>
    <row r="12" spans="2:3" ht="12.75">
      <c r="B12" s="341" t="s">
        <v>742</v>
      </c>
      <c r="C12" s="343">
        <f>DatosMenores!D79</f>
        <v>2</v>
      </c>
    </row>
    <row r="13" spans="2:3" ht="26.25">
      <c r="B13" s="341" t="s">
        <v>743</v>
      </c>
      <c r="C13" s="343">
        <f>DatosMenores!D72</f>
        <v>0</v>
      </c>
    </row>
    <row r="14" spans="2:3" ht="26.25">
      <c r="B14" s="341" t="s">
        <v>744</v>
      </c>
      <c r="C14" s="343">
        <f>DatosMenores!D73</f>
        <v>18</v>
      </c>
    </row>
  </sheetData>
  <sheetProtection/>
  <mergeCells count="1">
    <mergeCell ref="B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7"/>
  <dimension ref="A1:L77"/>
  <sheetViews>
    <sheetView showGridLines="0" showRowColHeaders="0" zoomScalePageLayoutView="0" workbookViewId="0" topLeftCell="A1">
      <selection activeCell="G10" sqref="G10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4" width="15.28125" style="1" customWidth="1"/>
    <col min="5" max="5" width="13.8515625" style="1" customWidth="1"/>
    <col min="6" max="6" width="13.28125" style="1" customWidth="1"/>
    <col min="7" max="7" width="12.7109375" style="1" customWidth="1"/>
    <col min="8" max="8" width="4.00390625" style="1" customWidth="1"/>
    <col min="9" max="16384" width="11.421875" style="1" customWidth="1"/>
  </cols>
  <sheetData>
    <row r="1" ht="12.75">
      <c r="B1" s="1" t="s">
        <v>831</v>
      </c>
    </row>
    <row r="4" spans="2:3" ht="13.5" thickBot="1">
      <c r="B4" s="159"/>
      <c r="C4" s="159"/>
    </row>
    <row r="5" spans="2:8" ht="12.75" customHeight="1" thickBot="1" thickTop="1">
      <c r="B5" s="622" t="s">
        <v>297</v>
      </c>
      <c r="C5" s="622"/>
      <c r="H5" s="203"/>
    </row>
    <row r="6" spans="2:9" ht="14.25" thickBot="1" thickTop="1">
      <c r="B6" s="623" t="s">
        <v>494</v>
      </c>
      <c r="C6" s="624"/>
      <c r="D6" s="204"/>
      <c r="I6" s="205"/>
    </row>
    <row r="7" spans="2:10" ht="13.5" thickTop="1">
      <c r="B7" s="169" t="s">
        <v>495</v>
      </c>
      <c r="C7" s="206">
        <v>79</v>
      </c>
      <c r="D7" s="414"/>
      <c r="E7" s="414"/>
      <c r="F7" s="414"/>
      <c r="G7" s="414"/>
      <c r="H7" s="414"/>
      <c r="I7" s="205"/>
      <c r="J7" s="414"/>
    </row>
    <row r="8" spans="2:10" ht="12.75">
      <c r="B8" s="169" t="s">
        <v>790</v>
      </c>
      <c r="C8" s="208">
        <v>43</v>
      </c>
      <c r="D8" s="414"/>
      <c r="E8" s="414"/>
      <c r="F8" s="414"/>
      <c r="G8" s="414"/>
      <c r="H8" s="414"/>
      <c r="I8" s="205"/>
      <c r="J8" s="414"/>
    </row>
    <row r="9" spans="2:10" ht="12.75">
      <c r="B9" s="94" t="s">
        <v>496</v>
      </c>
      <c r="C9" s="208">
        <v>24</v>
      </c>
      <c r="D9" s="414"/>
      <c r="E9" s="414"/>
      <c r="F9" s="414"/>
      <c r="G9" s="414"/>
      <c r="H9" s="414"/>
      <c r="I9" s="205"/>
      <c r="J9" s="414"/>
    </row>
    <row r="10" spans="2:10" ht="12.75">
      <c r="B10" s="94" t="s">
        <v>497</v>
      </c>
      <c r="C10" s="208">
        <v>0</v>
      </c>
      <c r="D10" s="414"/>
      <c r="E10" s="414"/>
      <c r="F10" s="414"/>
      <c r="G10" s="414"/>
      <c r="H10" s="414"/>
      <c r="I10" s="205"/>
      <c r="J10" s="414"/>
    </row>
    <row r="11" spans="2:10" ht="12.75">
      <c r="B11" s="94" t="s">
        <v>757</v>
      </c>
      <c r="C11" s="208">
        <v>0</v>
      </c>
      <c r="D11" s="414"/>
      <c r="E11" s="414"/>
      <c r="F11" s="414"/>
      <c r="G11" s="414"/>
      <c r="H11" s="414"/>
      <c r="I11" s="205"/>
      <c r="J11" s="414"/>
    </row>
    <row r="12" spans="2:10" ht="12.75">
      <c r="B12" s="209" t="s">
        <v>298</v>
      </c>
      <c r="C12" s="208">
        <v>0</v>
      </c>
      <c r="D12" s="414"/>
      <c r="E12" s="414"/>
      <c r="F12" s="414"/>
      <c r="G12" s="414"/>
      <c r="H12" s="414"/>
      <c r="I12" s="205"/>
      <c r="J12" s="414"/>
    </row>
    <row r="13" spans="2:10" ht="12.75">
      <c r="B13" s="209" t="s">
        <v>299</v>
      </c>
      <c r="C13" s="208">
        <v>0</v>
      </c>
      <c r="D13" s="414"/>
      <c r="E13" s="414"/>
      <c r="F13" s="414"/>
      <c r="G13" s="414"/>
      <c r="H13" s="414"/>
      <c r="I13" s="205"/>
      <c r="J13" s="414"/>
    </row>
    <row r="14" spans="2:10" ht="12.75">
      <c r="B14" s="209" t="s">
        <v>300</v>
      </c>
      <c r="C14" s="208">
        <v>28</v>
      </c>
      <c r="D14" s="414"/>
      <c r="E14" s="414"/>
      <c r="F14" s="414"/>
      <c r="G14" s="414"/>
      <c r="H14" s="414"/>
      <c r="I14" s="205"/>
      <c r="J14" s="414"/>
    </row>
    <row r="15" spans="2:10" ht="13.5" thickBot="1">
      <c r="B15" s="95" t="s">
        <v>301</v>
      </c>
      <c r="C15" s="261">
        <v>0</v>
      </c>
      <c r="D15" s="414"/>
      <c r="E15" s="414"/>
      <c r="F15" s="414"/>
      <c r="G15" s="414"/>
      <c r="H15" s="414"/>
      <c r="I15" s="205"/>
      <c r="J15" s="414"/>
    </row>
    <row r="16" spans="2:10" ht="14.25" thickBot="1" thickTop="1">
      <c r="B16" s="623" t="s">
        <v>302</v>
      </c>
      <c r="C16" s="624"/>
      <c r="D16" s="512"/>
      <c r="E16" s="414"/>
      <c r="F16" s="414"/>
      <c r="G16" s="414"/>
      <c r="H16" s="414"/>
      <c r="I16" s="205"/>
      <c r="J16" s="414"/>
    </row>
    <row r="17" spans="2:10" ht="13.5" thickTop="1">
      <c r="B17" s="209" t="s">
        <v>796</v>
      </c>
      <c r="C17" s="208">
        <v>40</v>
      </c>
      <c r="D17" s="414"/>
      <c r="E17" s="414"/>
      <c r="F17" s="414"/>
      <c r="G17" s="414"/>
      <c r="H17" s="414"/>
      <c r="I17" s="205"/>
      <c r="J17" s="414"/>
    </row>
    <row r="18" spans="2:10" ht="12.75">
      <c r="B18" s="209" t="s">
        <v>303</v>
      </c>
      <c r="C18" s="208">
        <v>15</v>
      </c>
      <c r="D18" s="414"/>
      <c r="E18" s="414"/>
      <c r="F18" s="414"/>
      <c r="G18" s="414"/>
      <c r="H18" s="414"/>
      <c r="I18" s="205"/>
      <c r="J18" s="414"/>
    </row>
    <row r="19" spans="2:10" ht="12.75">
      <c r="B19" s="209" t="s">
        <v>304</v>
      </c>
      <c r="C19" s="208">
        <v>10</v>
      </c>
      <c r="D19" s="414"/>
      <c r="E19" s="414"/>
      <c r="F19" s="414"/>
      <c r="G19" s="414"/>
      <c r="H19" s="414"/>
      <c r="I19" s="205"/>
      <c r="J19" s="414"/>
    </row>
    <row r="20" spans="2:10" ht="13.5" thickBot="1">
      <c r="B20" s="95" t="s">
        <v>305</v>
      </c>
      <c r="C20" s="261">
        <v>17</v>
      </c>
      <c r="D20" s="414"/>
      <c r="E20" s="414"/>
      <c r="F20" s="414"/>
      <c r="G20" s="414"/>
      <c r="H20" s="414"/>
      <c r="I20" s="205"/>
      <c r="J20" s="414"/>
    </row>
    <row r="21" ht="13.5" customHeight="1" thickTop="1">
      <c r="I21" s="205"/>
    </row>
    <row r="22" ht="13.5" thickBot="1"/>
    <row r="23" spans="2:8" ht="12.75" customHeight="1" thickBot="1" thickTop="1">
      <c r="B23" s="625" t="s">
        <v>499</v>
      </c>
      <c r="C23" s="626"/>
      <c r="D23" s="626"/>
      <c r="E23" s="626"/>
      <c r="F23" s="627"/>
      <c r="H23" s="203"/>
    </row>
    <row r="24" spans="1:10" ht="12.75" customHeight="1" thickBot="1" thickTop="1">
      <c r="A24" s="195"/>
      <c r="B24" s="628" t="s">
        <v>427</v>
      </c>
      <c r="C24" s="629"/>
      <c r="D24" s="629"/>
      <c r="E24" s="629"/>
      <c r="F24" s="630"/>
      <c r="G24" s="512"/>
      <c r="H24" s="205"/>
      <c r="I24" s="414"/>
      <c r="J24" s="414"/>
    </row>
    <row r="25" spans="1:10" ht="12.75" customHeight="1" thickBot="1" thickTop="1">
      <c r="A25" s="195"/>
      <c r="B25" s="631"/>
      <c r="C25" s="631"/>
      <c r="D25" s="631"/>
      <c r="E25" s="632" t="s">
        <v>822</v>
      </c>
      <c r="F25" s="632"/>
      <c r="G25" s="414"/>
      <c r="H25" s="205"/>
      <c r="I25" s="414"/>
      <c r="J25" s="414"/>
    </row>
    <row r="26" spans="1:10" ht="40.5" thickBot="1" thickTop="1">
      <c r="A26" s="195"/>
      <c r="B26" s="211"/>
      <c r="C26" s="429" t="s">
        <v>500</v>
      </c>
      <c r="D26" s="429" t="s">
        <v>501</v>
      </c>
      <c r="E26" s="429" t="s">
        <v>502</v>
      </c>
      <c r="F26" s="430" t="s">
        <v>664</v>
      </c>
      <c r="G26" s="414"/>
      <c r="H26" s="205"/>
      <c r="I26" s="414"/>
      <c r="J26" s="414"/>
    </row>
    <row r="27" spans="1:10" ht="13.5" thickTop="1">
      <c r="A27" s="195"/>
      <c r="B27" s="212" t="s">
        <v>505</v>
      </c>
      <c r="C27" s="213">
        <v>0</v>
      </c>
      <c r="D27" s="214"/>
      <c r="E27" s="215"/>
      <c r="F27" s="167"/>
      <c r="G27" s="414"/>
      <c r="H27" s="205"/>
      <c r="I27" s="414"/>
      <c r="J27" s="414"/>
    </row>
    <row r="28" spans="1:10" ht="12.75">
      <c r="A28" s="195"/>
      <c r="B28" s="216" t="s">
        <v>506</v>
      </c>
      <c r="C28" s="215">
        <v>0</v>
      </c>
      <c r="D28" s="215"/>
      <c r="E28" s="215"/>
      <c r="F28" s="167"/>
      <c r="G28" s="414"/>
      <c r="H28" s="205"/>
      <c r="I28" s="414"/>
      <c r="J28" s="414"/>
    </row>
    <row r="29" spans="1:10" ht="12.75">
      <c r="A29" s="195"/>
      <c r="B29" s="216" t="s">
        <v>507</v>
      </c>
      <c r="C29" s="215">
        <v>0</v>
      </c>
      <c r="D29" s="215"/>
      <c r="E29" s="215"/>
      <c r="F29" s="167"/>
      <c r="G29" s="414"/>
      <c r="H29" s="205"/>
      <c r="I29" s="414"/>
      <c r="J29" s="414"/>
    </row>
    <row r="30" spans="1:10" ht="12.75">
      <c r="A30" s="195"/>
      <c r="B30" s="216" t="s">
        <v>508</v>
      </c>
      <c r="C30" s="215">
        <v>0</v>
      </c>
      <c r="D30" s="215"/>
      <c r="E30" s="215"/>
      <c r="F30" s="167"/>
      <c r="G30" s="414"/>
      <c r="H30" s="205"/>
      <c r="I30" s="414"/>
      <c r="J30" s="414"/>
    </row>
    <row r="31" spans="1:10" ht="12.75">
      <c r="A31" s="195"/>
      <c r="B31" s="216" t="s">
        <v>415</v>
      </c>
      <c r="C31" s="215">
        <v>10</v>
      </c>
      <c r="D31" s="215">
        <v>5</v>
      </c>
      <c r="E31" s="215">
        <v>1</v>
      </c>
      <c r="F31" s="167">
        <v>1</v>
      </c>
      <c r="G31" s="414"/>
      <c r="H31" s="205"/>
      <c r="I31" s="414"/>
      <c r="J31" s="414"/>
    </row>
    <row r="32" spans="1:10" ht="12.75">
      <c r="A32" s="195"/>
      <c r="B32" s="216" t="s">
        <v>306</v>
      </c>
      <c r="C32" s="215">
        <v>62</v>
      </c>
      <c r="D32" s="215">
        <v>30</v>
      </c>
      <c r="E32" s="215">
        <v>12</v>
      </c>
      <c r="F32" s="167">
        <v>14</v>
      </c>
      <c r="G32" s="414"/>
      <c r="H32" s="205"/>
      <c r="I32" s="414"/>
      <c r="J32" s="414"/>
    </row>
    <row r="33" spans="1:10" ht="12.75" customHeight="1">
      <c r="A33" s="195"/>
      <c r="B33" s="216" t="s">
        <v>1128</v>
      </c>
      <c r="C33" s="215">
        <v>36</v>
      </c>
      <c r="D33" s="215">
        <v>9</v>
      </c>
      <c r="E33" s="215">
        <v>2</v>
      </c>
      <c r="F33" s="167">
        <v>1</v>
      </c>
      <c r="G33" s="414"/>
      <c r="H33" s="205"/>
      <c r="I33" s="414"/>
      <c r="J33" s="414"/>
    </row>
    <row r="34" spans="1:10" ht="12.75" customHeight="1">
      <c r="A34" s="195"/>
      <c r="B34" s="216" t="s">
        <v>1129</v>
      </c>
      <c r="C34" s="215">
        <v>0</v>
      </c>
      <c r="D34" s="215"/>
      <c r="E34" s="215"/>
      <c r="F34" s="167"/>
      <c r="G34" s="414"/>
      <c r="H34" s="205"/>
      <c r="I34" s="414"/>
      <c r="J34" s="414"/>
    </row>
    <row r="35" spans="1:10" ht="12.75">
      <c r="A35" s="195"/>
      <c r="B35" s="216" t="s">
        <v>510</v>
      </c>
      <c r="C35" s="215">
        <v>0</v>
      </c>
      <c r="D35" s="215"/>
      <c r="E35" s="215"/>
      <c r="F35" s="167"/>
      <c r="G35" s="414"/>
      <c r="H35" s="205"/>
      <c r="I35" s="414"/>
      <c r="J35" s="414"/>
    </row>
    <row r="36" spans="1:10" ht="12.75">
      <c r="A36" s="195"/>
      <c r="B36" s="216" t="s">
        <v>307</v>
      </c>
      <c r="C36" s="215">
        <v>12</v>
      </c>
      <c r="D36" s="215">
        <v>8</v>
      </c>
      <c r="E36" s="215">
        <v>3</v>
      </c>
      <c r="F36" s="167">
        <v>2</v>
      </c>
      <c r="G36" s="414"/>
      <c r="H36" s="205"/>
      <c r="I36" s="414"/>
      <c r="J36" s="414"/>
    </row>
    <row r="37" spans="1:10" ht="12.75">
      <c r="A37" s="195"/>
      <c r="B37" s="216" t="s">
        <v>308</v>
      </c>
      <c r="C37" s="215">
        <v>0</v>
      </c>
      <c r="D37" s="215"/>
      <c r="E37" s="215"/>
      <c r="F37" s="167"/>
      <c r="G37" s="414"/>
      <c r="H37" s="205"/>
      <c r="I37" s="414"/>
      <c r="J37" s="414"/>
    </row>
    <row r="38" spans="1:10" ht="12.75">
      <c r="A38" s="195"/>
      <c r="B38" s="216" t="s">
        <v>511</v>
      </c>
      <c r="C38" s="215">
        <v>2</v>
      </c>
      <c r="D38" s="215"/>
      <c r="E38" s="215"/>
      <c r="F38" s="167"/>
      <c r="G38" s="414"/>
      <c r="H38" s="205"/>
      <c r="I38" s="414"/>
      <c r="J38" s="414"/>
    </row>
    <row r="39" spans="1:10" ht="12.75">
      <c r="A39" s="195"/>
      <c r="B39" s="216" t="s">
        <v>63</v>
      </c>
      <c r="C39" s="215">
        <v>0</v>
      </c>
      <c r="D39" s="215"/>
      <c r="E39" s="215"/>
      <c r="F39" s="167"/>
      <c r="G39" s="414"/>
      <c r="H39" s="205"/>
      <c r="I39" s="414"/>
      <c r="J39" s="414"/>
    </row>
    <row r="40" spans="1:10" ht="12.75">
      <c r="A40" s="195"/>
      <c r="B40" s="216" t="s">
        <v>512</v>
      </c>
      <c r="C40" s="215">
        <v>0</v>
      </c>
      <c r="D40" s="215"/>
      <c r="E40" s="215"/>
      <c r="F40" s="167"/>
      <c r="G40" s="414"/>
      <c r="H40" s="205"/>
      <c r="I40" s="414"/>
      <c r="J40" s="414"/>
    </row>
    <row r="41" spans="1:10" ht="12.75">
      <c r="A41" s="195"/>
      <c r="B41" s="216" t="s">
        <v>513</v>
      </c>
      <c r="C41" s="215">
        <v>0</v>
      </c>
      <c r="D41" s="215"/>
      <c r="E41" s="215"/>
      <c r="F41" s="167"/>
      <c r="G41" s="414"/>
      <c r="H41" s="205"/>
      <c r="I41" s="414"/>
      <c r="J41" s="414"/>
    </row>
    <row r="42" spans="1:10" ht="12.75">
      <c r="A42" s="195"/>
      <c r="B42" s="216" t="s">
        <v>514</v>
      </c>
      <c r="C42" s="215">
        <v>0</v>
      </c>
      <c r="D42" s="215"/>
      <c r="E42" s="215"/>
      <c r="F42" s="167"/>
      <c r="G42" s="414"/>
      <c r="H42" s="205"/>
      <c r="I42" s="414"/>
      <c r="J42" s="414"/>
    </row>
    <row r="43" spans="1:10" ht="12.75">
      <c r="A43" s="195"/>
      <c r="B43" s="216" t="s">
        <v>309</v>
      </c>
      <c r="C43" s="215">
        <v>7</v>
      </c>
      <c r="D43" s="215">
        <v>6</v>
      </c>
      <c r="E43" s="215">
        <v>2</v>
      </c>
      <c r="F43" s="167">
        <v>3</v>
      </c>
      <c r="G43" s="414"/>
      <c r="H43" s="205"/>
      <c r="I43" s="414"/>
      <c r="J43" s="414"/>
    </row>
    <row r="44" spans="1:10" ht="13.5" thickBot="1">
      <c r="A44" s="195"/>
      <c r="B44" s="217" t="s">
        <v>517</v>
      </c>
      <c r="C44" s="218"/>
      <c r="D44" s="219"/>
      <c r="E44" s="219"/>
      <c r="F44" s="168"/>
      <c r="G44" s="414"/>
      <c r="H44" s="205"/>
      <c r="I44" s="414"/>
      <c r="J44" s="414"/>
    </row>
    <row r="45" spans="1:10" ht="17.25" customHeight="1" thickBot="1" thickTop="1">
      <c r="A45" s="195"/>
      <c r="B45" s="220" t="s">
        <v>552</v>
      </c>
      <c r="C45" s="221">
        <f>SUM(C27:C44)</f>
        <v>129</v>
      </c>
      <c r="D45" s="221">
        <f>SUM(D27:D44)</f>
        <v>58</v>
      </c>
      <c r="E45" s="221">
        <f>SUM(E27:E44)</f>
        <v>20</v>
      </c>
      <c r="F45" s="222">
        <f>SUM(F27:F44)</f>
        <v>21</v>
      </c>
      <c r="G45" s="414"/>
      <c r="H45" s="205"/>
      <c r="I45" s="414"/>
      <c r="J45" s="414"/>
    </row>
    <row r="46" spans="1:10" ht="17.25" customHeight="1" thickBot="1" thickTop="1">
      <c r="A46" s="195"/>
      <c r="B46" s="482" t="s">
        <v>1123</v>
      </c>
      <c r="C46" s="483"/>
      <c r="D46" s="483"/>
      <c r="E46" s="483"/>
      <c r="F46" s="484"/>
      <c r="G46" s="414"/>
      <c r="H46" s="205"/>
      <c r="I46" s="414"/>
      <c r="J46" s="414"/>
    </row>
    <row r="47" spans="1:10" ht="13.5" thickTop="1">
      <c r="A47" s="195"/>
      <c r="B47" s="485" t="s">
        <v>1130</v>
      </c>
      <c r="C47" s="196"/>
      <c r="D47" s="227"/>
      <c r="E47" s="486"/>
      <c r="F47" s="487"/>
      <c r="G47" s="414"/>
      <c r="H47" s="205"/>
      <c r="I47" s="414"/>
      <c r="J47" s="414"/>
    </row>
    <row r="48" spans="1:10" ht="12.75">
      <c r="A48" s="195"/>
      <c r="B48" s="216" t="s">
        <v>1131</v>
      </c>
      <c r="C48" s="210"/>
      <c r="D48" s="488"/>
      <c r="E48" s="489"/>
      <c r="F48" s="226"/>
      <c r="G48" s="414"/>
      <c r="H48" s="205"/>
      <c r="I48" s="414"/>
      <c r="J48" s="414"/>
    </row>
    <row r="49" spans="1:10" ht="13.5" thickBot="1">
      <c r="A49" s="195"/>
      <c r="B49" s="217" t="s">
        <v>947</v>
      </c>
      <c r="C49" s="261"/>
      <c r="D49" s="488"/>
      <c r="E49" s="218"/>
      <c r="F49" s="228"/>
      <c r="G49" s="414"/>
      <c r="H49" s="205"/>
      <c r="I49" s="414"/>
      <c r="J49" s="414"/>
    </row>
    <row r="50" spans="1:10" ht="17.25" customHeight="1" thickBot="1" thickTop="1">
      <c r="A50" s="195"/>
      <c r="B50" s="220" t="s">
        <v>1132</v>
      </c>
      <c r="C50" s="221">
        <f>SUM(C47:C49)</f>
        <v>0</v>
      </c>
      <c r="D50" s="488"/>
      <c r="E50" s="490">
        <f>SUM(E47:E49)</f>
        <v>0</v>
      </c>
      <c r="F50" s="222">
        <f>SUM(F47:F49)</f>
        <v>0</v>
      </c>
      <c r="G50" s="414"/>
      <c r="H50" s="205"/>
      <c r="I50" s="414"/>
      <c r="J50" s="414"/>
    </row>
    <row r="51" spans="1:10" ht="14.25" thickBot="1" thickTop="1">
      <c r="A51" s="195"/>
      <c r="B51" s="223" t="s">
        <v>438</v>
      </c>
      <c r="C51" s="224"/>
      <c r="D51" s="224"/>
      <c r="E51" s="224"/>
      <c r="F51" s="225"/>
      <c r="G51" s="414"/>
      <c r="H51" s="205"/>
      <c r="I51" s="414"/>
      <c r="J51" s="414"/>
    </row>
    <row r="52" spans="1:10" ht="14.25" thickBot="1" thickTop="1">
      <c r="A52" s="195"/>
      <c r="B52" s="217" t="s">
        <v>518</v>
      </c>
      <c r="C52" s="228"/>
      <c r="D52" s="227"/>
      <c r="E52" s="219"/>
      <c r="F52" s="228"/>
      <c r="G52" s="414"/>
      <c r="H52" s="205"/>
      <c r="I52" s="414"/>
      <c r="J52" s="414"/>
    </row>
    <row r="53" spans="1:10" ht="17.25" customHeight="1" thickBot="1" thickTop="1">
      <c r="A53" s="195"/>
      <c r="B53" s="220" t="s">
        <v>519</v>
      </c>
      <c r="C53" s="231">
        <f>SUM(C52:C52)</f>
        <v>0</v>
      </c>
      <c r="D53" s="230"/>
      <c r="E53" s="231">
        <f>SUM(E52:E52)</f>
        <v>0</v>
      </c>
      <c r="F53" s="229">
        <f>SUM(F52:F52)</f>
        <v>0</v>
      </c>
      <c r="G53" s="414"/>
      <c r="H53" s="205"/>
      <c r="I53" s="414"/>
      <c r="J53" s="414"/>
    </row>
    <row r="54" spans="4:10" ht="13.5" thickTop="1">
      <c r="D54" s="42"/>
      <c r="E54" s="42"/>
      <c r="G54" s="414"/>
      <c r="H54" s="414"/>
      <c r="I54" s="414"/>
      <c r="J54" s="414"/>
    </row>
    <row r="55" spans="7:10" ht="13.5" thickBot="1">
      <c r="G55" s="414"/>
      <c r="H55" s="414"/>
      <c r="I55" s="414"/>
      <c r="J55" s="414"/>
    </row>
    <row r="56" spans="2:8" ht="12.75" customHeight="1" thickBot="1" thickTop="1">
      <c r="B56" s="622" t="s">
        <v>520</v>
      </c>
      <c r="C56" s="622"/>
      <c r="H56" s="203"/>
    </row>
    <row r="57" spans="2:10" ht="13.5" thickTop="1">
      <c r="B57" s="94" t="s">
        <v>521</v>
      </c>
      <c r="C57" s="232">
        <v>7</v>
      </c>
      <c r="D57" s="414"/>
      <c r="E57" s="414"/>
      <c r="F57" s="414"/>
      <c r="G57" s="414"/>
      <c r="H57" s="205"/>
      <c r="I57" s="414"/>
      <c r="J57" s="414"/>
    </row>
    <row r="58" spans="2:10" ht="12.75">
      <c r="B58" s="94" t="s">
        <v>522</v>
      </c>
      <c r="C58" s="232">
        <v>0</v>
      </c>
      <c r="D58" s="414"/>
      <c r="E58" s="414"/>
      <c r="F58" s="414"/>
      <c r="G58" s="414"/>
      <c r="H58" s="205"/>
      <c r="I58" s="414"/>
      <c r="J58" s="414"/>
    </row>
    <row r="59" spans="2:10" ht="12.75">
      <c r="B59" s="94" t="s">
        <v>523</v>
      </c>
      <c r="C59" s="207">
        <v>14</v>
      </c>
      <c r="D59" s="414"/>
      <c r="E59" s="414"/>
      <c r="F59" s="414"/>
      <c r="G59" s="414"/>
      <c r="H59" s="205"/>
      <c r="I59" s="414"/>
      <c r="J59" s="414"/>
    </row>
    <row r="60" spans="2:10" ht="12.75">
      <c r="B60" s="94" t="s">
        <v>524</v>
      </c>
      <c r="C60" s="208">
        <v>1</v>
      </c>
      <c r="D60" s="414"/>
      <c r="E60" s="414"/>
      <c r="F60" s="414"/>
      <c r="G60" s="414"/>
      <c r="H60" s="205"/>
      <c r="I60" s="414"/>
      <c r="J60" s="414"/>
    </row>
    <row r="61" spans="2:10" ht="12.75">
      <c r="B61" s="94" t="s">
        <v>525</v>
      </c>
      <c r="C61" s="208">
        <v>58</v>
      </c>
      <c r="D61" s="414"/>
      <c r="E61" s="414"/>
      <c r="F61" s="414"/>
      <c r="G61" s="414"/>
      <c r="H61" s="205"/>
      <c r="I61" s="414"/>
      <c r="J61" s="414"/>
    </row>
    <row r="62" spans="2:10" ht="12.75">
      <c r="B62" s="94" t="s">
        <v>526</v>
      </c>
      <c r="C62" s="210">
        <v>35</v>
      </c>
      <c r="D62" s="414"/>
      <c r="E62" s="414"/>
      <c r="F62" s="414"/>
      <c r="G62" s="414"/>
      <c r="H62" s="414"/>
      <c r="I62" s="205"/>
      <c r="J62" s="414"/>
    </row>
    <row r="63" spans="2:10" ht="12.75">
      <c r="B63" s="94" t="s">
        <v>530</v>
      </c>
      <c r="C63" s="210">
        <v>5</v>
      </c>
      <c r="D63" s="414"/>
      <c r="E63" s="414"/>
      <c r="F63" s="414"/>
      <c r="G63" s="414"/>
      <c r="H63" s="414"/>
      <c r="I63" s="205"/>
      <c r="J63" s="414"/>
    </row>
    <row r="64" spans="2:10" ht="12.75">
      <c r="B64" s="94" t="s">
        <v>531</v>
      </c>
      <c r="C64" s="232">
        <v>2</v>
      </c>
      <c r="D64" s="414"/>
      <c r="E64" s="414"/>
      <c r="F64" s="414"/>
      <c r="G64" s="414"/>
      <c r="H64" s="414"/>
      <c r="I64" s="205"/>
      <c r="J64" s="414"/>
    </row>
    <row r="65" spans="2:10" ht="12.75">
      <c r="B65" s="209" t="s">
        <v>532</v>
      </c>
      <c r="C65" s="210">
        <v>1</v>
      </c>
      <c r="D65" s="414"/>
      <c r="E65" s="414"/>
      <c r="F65" s="414"/>
      <c r="G65" s="414"/>
      <c r="H65" s="414"/>
      <c r="I65" s="205"/>
      <c r="J65" s="414"/>
    </row>
    <row r="66" spans="2:10" ht="13.5" thickBot="1">
      <c r="B66" s="95" t="s">
        <v>533</v>
      </c>
      <c r="C66" s="198">
        <v>55</v>
      </c>
      <c r="D66" s="414"/>
      <c r="E66" s="414"/>
      <c r="F66" s="414"/>
      <c r="G66" s="414"/>
      <c r="H66" s="414"/>
      <c r="I66" s="205"/>
      <c r="J66" s="414"/>
    </row>
    <row r="67" spans="4:10" ht="12.75">
      <c r="D67" s="414"/>
      <c r="E67" s="414"/>
      <c r="F67" s="414"/>
      <c r="G67" s="414"/>
      <c r="H67" s="414"/>
      <c r="I67" s="414"/>
      <c r="J67" s="414"/>
    </row>
    <row r="68" spans="4:10" ht="13.5" thickBot="1">
      <c r="D68" s="414"/>
      <c r="E68" s="414"/>
      <c r="F68" s="414"/>
      <c r="G68" s="414"/>
      <c r="H68" s="414"/>
      <c r="I68" s="414"/>
      <c r="J68" s="414"/>
    </row>
    <row r="69" spans="2:8" ht="12.75" customHeight="1" thickBot="1" thickTop="1">
      <c r="B69" s="622" t="s">
        <v>534</v>
      </c>
      <c r="C69" s="622"/>
      <c r="H69" s="203"/>
    </row>
    <row r="70" spans="2:12" ht="13.5" thickTop="1">
      <c r="B70" s="209" t="s">
        <v>310</v>
      </c>
      <c r="C70" s="232">
        <v>1</v>
      </c>
      <c r="D70" s="414"/>
      <c r="E70" s="414"/>
      <c r="F70" s="414"/>
      <c r="G70" s="414"/>
      <c r="H70" s="414"/>
      <c r="I70" s="205"/>
      <c r="J70" s="414"/>
      <c r="K70" s="414"/>
      <c r="L70" s="414"/>
    </row>
    <row r="71" spans="2:12" ht="13.5" thickBot="1">
      <c r="B71" s="209" t="s">
        <v>535</v>
      </c>
      <c r="C71" s="232">
        <v>11</v>
      </c>
      <c r="D71" s="414"/>
      <c r="E71" s="414"/>
      <c r="F71" s="414"/>
      <c r="G71" s="414"/>
      <c r="H71" s="414"/>
      <c r="I71" s="205"/>
      <c r="J71" s="414"/>
      <c r="K71" s="414"/>
      <c r="L71" s="414"/>
    </row>
    <row r="72" spans="2:12" ht="12.75" customHeight="1" thickBot="1" thickTop="1">
      <c r="B72" s="561" t="s">
        <v>536</v>
      </c>
      <c r="C72" s="561"/>
      <c r="D72" s="414"/>
      <c r="E72" s="414"/>
      <c r="F72" s="414"/>
      <c r="G72" s="414"/>
      <c r="H72" s="414"/>
      <c r="I72" s="205"/>
      <c r="J72" s="414"/>
      <c r="K72" s="414"/>
      <c r="L72" s="414"/>
    </row>
    <row r="73" spans="2:12" ht="14.25" thickBot="1" thickTop="1">
      <c r="B73" s="233" t="s">
        <v>537</v>
      </c>
      <c r="C73" s="234">
        <f>SUM(C74:C77)</f>
        <v>11</v>
      </c>
      <c r="D73" s="513"/>
      <c r="E73" s="514"/>
      <c r="F73" s="414"/>
      <c r="G73" s="414"/>
      <c r="H73" s="414"/>
      <c r="I73" s="205"/>
      <c r="J73" s="414"/>
      <c r="K73" s="414"/>
      <c r="L73" s="414"/>
    </row>
    <row r="74" spans="2:12" ht="13.5" thickTop="1">
      <c r="B74" s="163" t="s">
        <v>538</v>
      </c>
      <c r="C74" s="208">
        <v>3</v>
      </c>
      <c r="D74" s="414"/>
      <c r="E74" s="414"/>
      <c r="F74" s="414"/>
      <c r="G74" s="414"/>
      <c r="H74" s="414"/>
      <c r="I74" s="205"/>
      <c r="J74" s="414"/>
      <c r="K74" s="414"/>
      <c r="L74" s="414"/>
    </row>
    <row r="75" spans="2:12" ht="12.75">
      <c r="B75" s="94" t="s">
        <v>539</v>
      </c>
      <c r="C75" s="210">
        <v>5</v>
      </c>
      <c r="D75" s="414"/>
      <c r="E75" s="414"/>
      <c r="F75" s="414"/>
      <c r="G75" s="414"/>
      <c r="H75" s="414"/>
      <c r="I75" s="205"/>
      <c r="J75" s="414"/>
      <c r="K75" s="414"/>
      <c r="L75" s="414"/>
    </row>
    <row r="76" spans="2:12" ht="12.75">
      <c r="B76" s="94" t="s">
        <v>540</v>
      </c>
      <c r="C76" s="210">
        <v>2</v>
      </c>
      <c r="D76" s="414"/>
      <c r="E76" s="414"/>
      <c r="F76" s="414"/>
      <c r="G76" s="414"/>
      <c r="H76" s="414"/>
      <c r="I76" s="205"/>
      <c r="J76" s="414"/>
      <c r="K76" s="414"/>
      <c r="L76" s="414"/>
    </row>
    <row r="77" spans="2:12" ht="13.5" thickBot="1">
      <c r="B77" s="95" t="s">
        <v>311</v>
      </c>
      <c r="C77" s="198">
        <v>1</v>
      </c>
      <c r="D77" s="414"/>
      <c r="E77" s="414"/>
      <c r="F77" s="414"/>
      <c r="G77" s="414"/>
      <c r="H77" s="414"/>
      <c r="I77" s="205"/>
      <c r="J77" s="414"/>
      <c r="K77" s="414"/>
      <c r="L77" s="414"/>
    </row>
  </sheetData>
  <sheetProtection/>
  <mergeCells count="10">
    <mergeCell ref="B56:C56"/>
    <mergeCell ref="B69:C69"/>
    <mergeCell ref="B72:C72"/>
    <mergeCell ref="B5:C5"/>
    <mergeCell ref="B6:C6"/>
    <mergeCell ref="B16:C16"/>
    <mergeCell ref="B23:F23"/>
    <mergeCell ref="B24:F24"/>
    <mergeCell ref="B25:D25"/>
    <mergeCell ref="E25:F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 r:id="rId1"/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/>
  <dimension ref="B3:D16"/>
  <sheetViews>
    <sheetView showGridLines="0" showRowColHeaders="0" showOutlineSymbols="0" zoomScalePageLayoutView="0" workbookViewId="0" topLeftCell="A1">
      <selection activeCell="D10" sqref="D10"/>
    </sheetView>
  </sheetViews>
  <sheetFormatPr defaultColWidth="11.421875" defaultRowHeight="12.75"/>
  <cols>
    <col min="1" max="1" width="11.421875" style="237" customWidth="1"/>
    <col min="2" max="2" width="27.57421875" style="237" customWidth="1"/>
    <col min="3" max="16384" width="11.421875" style="237" customWidth="1"/>
  </cols>
  <sheetData>
    <row r="3" spans="2:4" ht="12.75">
      <c r="B3" s="238"/>
      <c r="C3" s="239" t="s">
        <v>500</v>
      </c>
      <c r="D3" s="240" t="s">
        <v>9</v>
      </c>
    </row>
    <row r="4" spans="2:4" ht="12.75" customHeight="1">
      <c r="B4" s="241" t="s">
        <v>541</v>
      </c>
      <c r="C4" s="242">
        <f>SUM(DatosViolenciaDoméstica!C27:C33)</f>
        <v>108</v>
      </c>
      <c r="D4" s="242">
        <f>SUM(DatosViolenciaDoméstica!D27:D33)</f>
        <v>44</v>
      </c>
    </row>
    <row r="5" spans="2:4" ht="12.75">
      <c r="B5" s="243" t="s">
        <v>389</v>
      </c>
      <c r="C5" s="244">
        <f>SUM(DatosViolenciaDoméstica!C34:C37)</f>
        <v>12</v>
      </c>
      <c r="D5" s="244">
        <f>SUM(DatosViolenciaDoméstica!D34:D37)</f>
        <v>8</v>
      </c>
    </row>
    <row r="6" spans="2:4" ht="12.75" customHeight="1">
      <c r="B6" s="243" t="s">
        <v>542</v>
      </c>
      <c r="C6" s="244">
        <f>DatosViolenciaDoméstica!C38</f>
        <v>2</v>
      </c>
      <c r="D6" s="244">
        <f>DatosViolenciaDoméstica!D38</f>
        <v>0</v>
      </c>
    </row>
    <row r="7" spans="2:4" ht="12.75" customHeight="1">
      <c r="B7" s="243" t="s">
        <v>543</v>
      </c>
      <c r="C7" s="244">
        <f>SUM(DatosViolenciaDoméstica!C39:C41)</f>
        <v>0</v>
      </c>
      <c r="D7" s="244">
        <f>SUM(DatosViolenciaDoméstica!D39:D41)</f>
        <v>0</v>
      </c>
    </row>
    <row r="8" spans="2:4" ht="12.75" customHeight="1">
      <c r="B8" s="243" t="s">
        <v>544</v>
      </c>
      <c r="C8" s="244">
        <f>DatosViolenciaDoméstica!C42</f>
        <v>0</v>
      </c>
      <c r="D8" s="244">
        <f>DatosViolenciaDoméstica!D42</f>
        <v>0</v>
      </c>
    </row>
    <row r="9" spans="2:4" ht="12.75" customHeight="1">
      <c r="B9" s="243" t="s">
        <v>545</v>
      </c>
      <c r="C9" s="244">
        <f>SUM(DatosViolenciaDoméstica!C43:C44)</f>
        <v>7</v>
      </c>
      <c r="D9" s="244">
        <f>SUM(DatosViolenciaDoméstica!D43:D44)</f>
        <v>6</v>
      </c>
    </row>
    <row r="10" spans="2:4" ht="12.75">
      <c r="B10" s="245" t="s">
        <v>828</v>
      </c>
      <c r="C10" s="246">
        <f>DatosViolenciaDoméstica!C53</f>
        <v>0</v>
      </c>
      <c r="D10" s="246"/>
    </row>
    <row r="14" spans="2:3" ht="12.75" customHeight="1">
      <c r="B14" s="633" t="s">
        <v>534</v>
      </c>
      <c r="C14" s="633"/>
    </row>
    <row r="15" spans="2:3" ht="12.75">
      <c r="B15" s="247" t="s">
        <v>546</v>
      </c>
      <c r="C15" s="263">
        <f>DatosViolenciaDoméstica!C71</f>
        <v>11</v>
      </c>
    </row>
    <row r="16" spans="2:3" ht="12.75">
      <c r="B16" s="248" t="s">
        <v>547</v>
      </c>
      <c r="C16" s="249">
        <f>DatosViolenciaDoméstica!C73</f>
        <v>11</v>
      </c>
    </row>
  </sheetData>
  <sheetProtection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2016-05-30T10:46:54Z</dcterms:created>
  <dcterms:modified xsi:type="dcterms:W3CDTF">2016-05-30T10:47:04Z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