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320" windowHeight="4830" tabRatio="623" activeTab="0"/>
  </bookViews>
  <sheets>
    <sheet name="Antigüedad-Edad" sheetId="1" r:id="rId1"/>
    <sheet name="Sexo" sheetId="2" r:id="rId2"/>
    <sheet name="Rotación de personal" sheetId="3" r:id="rId3"/>
    <sheet name="Titulares-Sustitutos" sheetId="4" r:id="rId4"/>
    <sheet name="Número de Fiscales - Población" sheetId="5" r:id="rId5"/>
    <sheet name="Situaciones Administrativas" sheetId="6" r:id="rId6"/>
  </sheets>
  <definedNames/>
  <calcPr fullCalcOnLoad="1"/>
</workbook>
</file>

<file path=xl/sharedStrings.xml><?xml version="1.0" encoding="utf-8"?>
<sst xmlns="http://schemas.openxmlformats.org/spreadsheetml/2006/main" count="302" uniqueCount="89">
  <si>
    <t>EDAD MEDIA DE LOS FISCALES POR COMUNIDADES AUTÓNOMAS</t>
  </si>
  <si>
    <t>Comunidad Autónoma</t>
  </si>
  <si>
    <t>Edad Media</t>
  </si>
  <si>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</si>
  <si>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</si>
  <si>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</si>
  <si>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</si>
  <si>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</si>
  <si>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</si>
  <si>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</si>
  <si>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</si>
  <si>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La Rioja</t>
  </si>
  <si>
    <t>Madrid</t>
  </si>
  <si>
    <t>Murcia</t>
  </si>
  <si>
    <t>Navarra</t>
  </si>
  <si>
    <t>Órganos Centrales</t>
  </si>
  <si>
    <t>País Vasco</t>
  </si>
  <si>
    <t>ANTIGÜEDAD MEDIA DE LOS FISCALES POR COMUNIDADES AUTÓNOMAS</t>
  </si>
  <si>
    <t>Antigüedad</t>
  </si>
  <si>
    <t>RANGO</t>
  </si>
  <si>
    <t>TOTAL</t>
  </si>
  <si>
    <t>PORCENTAJE</t>
  </si>
  <si>
    <t>DE 20 Y 30</t>
  </si>
  <si>
    <t>DE 31 Y 40</t>
  </si>
  <si>
    <t>DE 41 A 50</t>
  </si>
  <si>
    <t>DE 51 A 60</t>
  </si>
  <si>
    <t>DE 61 A 70</t>
  </si>
  <si>
    <t>PIRÁMIDE DE EDAD EN LA CARRERA FISCAL</t>
  </si>
  <si>
    <t>Indicadores sociológicos de la Carrera Fiscal / Antigüedad - Edad</t>
  </si>
  <si>
    <t>Indicadores sociológicos de la Carrera Fiscal / Sexo</t>
  </si>
  <si>
    <t>Hombre</t>
  </si>
  <si>
    <t>Mujer</t>
  </si>
  <si>
    <t>ANTIGÜEDAD POR SEXO DE LOS FISCALES DE LAS COMUNIDADES AUTÓNOMAS</t>
  </si>
  <si>
    <t>EDAD POR SEXO DE LOS FISCALES DE LAS COMUNIDADES AUTÓNOMAS</t>
  </si>
  <si>
    <t>CUADROS DIRECTIVOS DE LA CARRERA FISCAL</t>
  </si>
  <si>
    <t>Fiscal de Sala</t>
  </si>
  <si>
    <t>Fiscal Jefe</t>
  </si>
  <si>
    <t>Fiscal Jefe de Área</t>
  </si>
  <si>
    <t>Fiscal Superior CCAA</t>
  </si>
  <si>
    <t>Total</t>
  </si>
  <si>
    <t>NÚMERO DE FISCALES POR SEXO DE LAS COMUNIDADES AUTÓNOMAS</t>
  </si>
  <si>
    <t>PIRÁMIDE DE EDAD POR SEXO EN LA CARRERA FISCAL</t>
  </si>
  <si>
    <t>DE 26 A 30</t>
  </si>
  <si>
    <t>DE 31 A 35</t>
  </si>
  <si>
    <t>DE 36 A 40</t>
  </si>
  <si>
    <t>DE 41 A 45</t>
  </si>
  <si>
    <t>DE 46 A 50</t>
  </si>
  <si>
    <t>DE 51 A 55</t>
  </si>
  <si>
    <t>DE 56 A 60</t>
  </si>
  <si>
    <t>DE 61 A 65</t>
  </si>
  <si>
    <t>DE 66 A 70</t>
  </si>
  <si>
    <t>Indicadores sociológicos de la Carrera Fiscal / Rotación de personal</t>
  </si>
  <si>
    <t>ÍNDICE DE ROTACIÓN DE FISCALES POR COMUNIDADES AUTÓNOMAS</t>
  </si>
  <si>
    <t>Puestos</t>
  </si>
  <si>
    <t>Rotaciones</t>
  </si>
  <si>
    <t>Porcentaje</t>
  </si>
  <si>
    <t>Indicadores sociológicos de la Carrera Fiscal / Origen del personal: Titulares/Sustitutos</t>
  </si>
  <si>
    <t>Días trabajados por Fiscales titulares</t>
  </si>
  <si>
    <t>Días trabajados por Fiscales sustitutos</t>
  </si>
  <si>
    <t>Porcentaje de días cubiertos por sustitutos</t>
  </si>
  <si>
    <t>PORCENTAJE DE MUJERES POR RANGO DE EDAD</t>
  </si>
  <si>
    <t>DE 20 A 30</t>
  </si>
  <si>
    <t>DE 31 A 40</t>
  </si>
  <si>
    <t>NÚMERO DE FISCALES DE LAS COMUNIDADES AUTÓNOMAS</t>
  </si>
  <si>
    <t>Total Fiscales</t>
  </si>
  <si>
    <t>Indicadores sociológicos de la Carrera Fiscal / Número de Fiscales / Población</t>
  </si>
  <si>
    <t>Fiscales por cada 100.000 habitantes</t>
  </si>
  <si>
    <r>
      <t>Fuente:</t>
    </r>
    <r>
      <rPr>
        <sz val="9"/>
        <color indexed="63"/>
        <rFont val="Arial"/>
        <family val="2"/>
      </rPr>
      <t> Instituto Nacional de Estadística</t>
    </r>
  </si>
  <si>
    <t>Población *</t>
  </si>
  <si>
    <t>PORCENTAJE DE HOMBRES POR RANGO DE EDAD</t>
  </si>
  <si>
    <t>Castilla - La Mancha</t>
  </si>
  <si>
    <t>Illes Balears</t>
  </si>
  <si>
    <t>Castilla y León</t>
  </si>
  <si>
    <t>Comunitat Valenciana</t>
  </si>
  <si>
    <t>* Cifras de población a 1 de enero de 2013. Resultados definitivos</t>
  </si>
  <si>
    <t>* Cifras de población a 1 de julio de 2013. Resultados provisionales</t>
  </si>
  <si>
    <t>Total habitantes</t>
  </si>
  <si>
    <t>% Mujeres</t>
  </si>
  <si>
    <t xml:space="preserve"> Total (Hombre + Mujer)</t>
  </si>
  <si>
    <t>Indicadores sociológicos de la Carrera Fiscal / Situaciones Administrativas</t>
  </si>
  <si>
    <t>Tipo de Situación Administrativa</t>
  </si>
  <si>
    <t>Destino</t>
  </si>
  <si>
    <t>Excedencia</t>
  </si>
  <si>
    <t>Servicios Especiales</t>
  </si>
  <si>
    <t>Comisión de Servicios</t>
  </si>
  <si>
    <t>Retención</t>
  </si>
  <si>
    <t>Adscripción</t>
  </si>
  <si>
    <t>Número de Fiscales</t>
  </si>
  <si>
    <t>PORCENTAJE DE FISCALES POR SITUACIÓN ADMINISTRATIVA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</si>
</sst>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Black]#,##0"/>
    <numFmt numFmtId="165" formatCode="0.0%"/>
  </numFmts>
  <fonts count="27"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9"/>
      <name val="Calibr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4" fillId="24" borderId="0" xfId="0" applyNumberFormat="1" applyFont="1" applyFill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3" fontId="3" fillId="0" borderId="0" xfId="0" applyNumberFormat="1" applyFont="1" applyFill="1" applyBorder="1" applyAlignment="1">
      <alignment horizontal="left" vertical="center"/>
    </xf>
    <xf numFmtId="9" fontId="0" fillId="0" borderId="0" xfId="52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3" fontId="3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Edad media de los Fiscales por CCAA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7"/>
          <c:y val="0.0955"/>
          <c:w val="0.999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'Antigüedad-Edad'!$C$6</c:f>
              <c:strCache>
                <c:ptCount val="1"/>
                <c:pt idx="0">
                  <c:v>Edad Media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'Antigüedad-Edad'!$B$7:$B$24</c:f>
              <c:strCache>
                <c:ptCount val="18"/>
                <c:pt idx="0">
                  <c:v>Órganos Centrales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'Antigüedad-Edad'!$C$7:$C$24</c:f>
              <c:numCache>
                <c:ptCount val="18"/>
                <c:pt idx="0">
                  <c:v>57.2455089820359</c:v>
                </c:pt>
                <c:pt idx="1">
                  <c:v>44.32084309133489</c:v>
                </c:pt>
                <c:pt idx="2">
                  <c:v>50.79365079365079</c:v>
                </c:pt>
                <c:pt idx="3">
                  <c:v>48.2</c:v>
                </c:pt>
                <c:pt idx="4">
                  <c:v>40.2</c:v>
                </c:pt>
                <c:pt idx="5">
                  <c:v>45.857142857142854</c:v>
                </c:pt>
                <c:pt idx="6">
                  <c:v>41.9277108433735</c:v>
                </c:pt>
                <c:pt idx="7">
                  <c:v>47.79365079365079</c:v>
                </c:pt>
                <c:pt idx="8">
                  <c:v>43.16358839050132</c:v>
                </c:pt>
                <c:pt idx="9">
                  <c:v>45.036</c:v>
                </c:pt>
                <c:pt idx="10">
                  <c:v>43.785714285714285</c:v>
                </c:pt>
                <c:pt idx="11">
                  <c:v>44.689655172413794</c:v>
                </c:pt>
                <c:pt idx="12">
                  <c:v>43.275862068965516</c:v>
                </c:pt>
                <c:pt idx="13">
                  <c:v>49.61538461538461</c:v>
                </c:pt>
                <c:pt idx="14">
                  <c:v>45.36666666666667</c:v>
                </c:pt>
                <c:pt idx="15">
                  <c:v>45.540983606557376</c:v>
                </c:pt>
                <c:pt idx="16">
                  <c:v>46.142857142857146</c:v>
                </c:pt>
                <c:pt idx="17">
                  <c:v>40.01063829787234</c:v>
                </c:pt>
              </c:numCache>
            </c:numRef>
          </c:val>
        </c:ser>
        <c:axId val="47993432"/>
        <c:axId val="41918201"/>
      </c:barChart>
      <c:catAx>
        <c:axId val="4799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18201"/>
        <c:crosses val="autoZero"/>
        <c:auto val="1"/>
        <c:lblOffset val="100"/>
        <c:tickLblSkip val="1"/>
        <c:noMultiLvlLbl val="0"/>
      </c:catAx>
      <c:valAx>
        <c:axId val="41918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93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Hombres por Rango de Edad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248"/>
          <c:w val="0.969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Sexo!$AL$6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Sexo!$AK$7:$AK$11</c:f>
              <c:strCache/>
            </c:strRef>
          </c:cat>
          <c:val>
            <c:numRef>
              <c:f>Sexo!$AL$7:$AL$11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5128186"/>
        <c:axId val="62444563"/>
      </c:barChart>
      <c:catAx>
        <c:axId val="35128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44563"/>
        <c:crosses val="autoZero"/>
        <c:auto val="1"/>
        <c:lblOffset val="100"/>
        <c:tickLblSkip val="1"/>
        <c:noMultiLvlLbl val="0"/>
      </c:catAx>
      <c:valAx>
        <c:axId val="62444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28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anual de rotación por CCAA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Índice de rotación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7875"/>
          <c:w val="0.981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'Rotación de personal'!$C$5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'Rotación de personal'!$B$7:$B$23</c:f>
              <c:strCache/>
            </c:strRef>
          </c:cat>
          <c:val>
            <c:numRef>
              <c:f>'Rotación de personal'!$C$7:$C$23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51021960"/>
        <c:axId val="25331817"/>
      </c:barChart>
      <c:catAx>
        <c:axId val="5102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31817"/>
        <c:crosses val="autoZero"/>
        <c:auto val="1"/>
        <c:lblOffset val="100"/>
        <c:tickLblSkip val="1"/>
        <c:noMultiLvlLbl val="0"/>
      </c:catAx>
      <c:valAx>
        <c:axId val="25331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21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075"/>
          <c:y val="0.10775"/>
          <c:w val="0.983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'Titulares-Sustitutos'!$C$5</c:f>
              <c:strCache>
                <c:ptCount val="1"/>
                <c:pt idx="0">
                  <c:v>Porcentaje de días cubiertos por sustitutos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'Titulares-Sustitutos'!$B$7:$B$23</c:f>
              <c:strCache/>
            </c:strRef>
          </c:cat>
          <c:val>
            <c:numRef>
              <c:f>'Titulares-Sustitutos'!$C$7:$C$23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736966"/>
        <c:axId val="38846063"/>
      </c:barChart>
      <c:catAx>
        <c:axId val="173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46063"/>
        <c:crosses val="autoZero"/>
        <c:auto val="1"/>
        <c:lblOffset val="100"/>
        <c:tickLblSkip val="1"/>
        <c:noMultiLvlLbl val="0"/>
      </c:catAx>
      <c:valAx>
        <c:axId val="38846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6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Fiscales por cada 100.000 habitantes (cifras provisionales del INE al 1 de julio 2013)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"/>
          <c:w val="0.980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'Número de Fiscales - Población'!$C$8</c:f>
              <c:strCache>
                <c:ptCount val="1"/>
                <c:pt idx="0">
                  <c:v>Fiscales por cada 100.000 habitantes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'Número de Fiscales - Población'!$B$9:$B$25</c:f>
              <c:strCache/>
            </c:strRef>
          </c:cat>
          <c:val>
            <c:numRef>
              <c:f>'Número de Fiscales - Población'!$C$9:$C$25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20799604"/>
        <c:axId val="60816293"/>
      </c:barChart>
      <c:catAx>
        <c:axId val="20799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16293"/>
        <c:crosses val="autoZero"/>
        <c:auto val="1"/>
        <c:lblOffset val="100"/>
        <c:tickLblSkip val="1"/>
        <c:noMultiLvlLbl val="0"/>
      </c:catAx>
      <c:valAx>
        <c:axId val="60816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99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Fiscales por cada 100.000 habitantes (cifras definitivas del INE al 1 de enero 2013)
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1075"/>
          <c:w val="0.978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'Número de Fiscales - Población'!$C$35</c:f>
              <c:strCache>
                <c:ptCount val="1"/>
                <c:pt idx="0">
                  <c:v>Fiscales por cada 100.000 habitantes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'Número de Fiscales - Población'!$B$36:$B$52</c:f>
              <c:strCache/>
            </c:strRef>
          </c:cat>
          <c:val>
            <c:numRef>
              <c:f>'Número de Fiscales - Población'!$C$36:$C$52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8806354"/>
        <c:axId val="6336907"/>
      </c:barChart>
      <c:catAx>
        <c:axId val="1880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36907"/>
        <c:crosses val="autoZero"/>
        <c:auto val="1"/>
        <c:lblOffset val="100"/>
        <c:tickLblSkip val="1"/>
        <c:noMultiLvlLbl val="0"/>
      </c:catAx>
      <c:valAx>
        <c:axId val="6336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6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Situaciones Administrativas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5"/>
          <c:y val="0.15775"/>
          <c:w val="0.632"/>
          <c:h val="0.79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'Situaciones Administrativas'!$B$8:$B$13</c:f>
              <c:strCache/>
            </c:strRef>
          </c:cat>
          <c:val>
            <c:numRef>
              <c:f>'Situaciones Administrativas'!$C$8:$C$13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75"/>
          <c:y val="0.8205"/>
          <c:w val="0.7995"/>
          <c:h val="0.139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Antigüedad media de los Fiscales por CCAA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5"/>
          <c:y val="0.0955"/>
          <c:w val="0.99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'Antigüedad-Edad'!$P$7:$P$24</c:f>
              <c:strCache>
                <c:ptCount val="18"/>
                <c:pt idx="0">
                  <c:v>Órganos Centrales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'Antigüedad-Edad'!$Q$7:$Q$24</c:f>
              <c:numCache>
                <c:ptCount val="18"/>
                <c:pt idx="0">
                  <c:v>29.1556886227545</c:v>
                </c:pt>
                <c:pt idx="1">
                  <c:v>14.70023419203747</c:v>
                </c:pt>
                <c:pt idx="2">
                  <c:v>21.396825396825395</c:v>
                </c:pt>
                <c:pt idx="3">
                  <c:v>19.38</c:v>
                </c:pt>
                <c:pt idx="4">
                  <c:v>9.766666666666667</c:v>
                </c:pt>
                <c:pt idx="5">
                  <c:v>16.928571428571427</c:v>
                </c:pt>
                <c:pt idx="6">
                  <c:v>12.879518072289157</c:v>
                </c:pt>
                <c:pt idx="7">
                  <c:v>18.253968253968253</c:v>
                </c:pt>
                <c:pt idx="8">
                  <c:v>10.728947368421053</c:v>
                </c:pt>
                <c:pt idx="9">
                  <c:v>15.124</c:v>
                </c:pt>
                <c:pt idx="10">
                  <c:v>14.410714285714286</c:v>
                </c:pt>
                <c:pt idx="11">
                  <c:v>14.606896551724137</c:v>
                </c:pt>
                <c:pt idx="12">
                  <c:v>13.017241379310345</c:v>
                </c:pt>
                <c:pt idx="13">
                  <c:v>21</c:v>
                </c:pt>
                <c:pt idx="14">
                  <c:v>15.643333333333333</c:v>
                </c:pt>
                <c:pt idx="15">
                  <c:v>14.754098360655737</c:v>
                </c:pt>
                <c:pt idx="16">
                  <c:v>17.952380952380953</c:v>
                </c:pt>
                <c:pt idx="17">
                  <c:v>9.904255319148936</c:v>
                </c:pt>
              </c:numCache>
            </c:numRef>
          </c:val>
        </c:ser>
        <c:axId val="6873430"/>
        <c:axId val="16626047"/>
      </c:barChart>
      <c:catAx>
        <c:axId val="687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26047"/>
        <c:crosses val="autoZero"/>
        <c:auto val="1"/>
        <c:lblOffset val="100"/>
        <c:tickLblSkip val="1"/>
        <c:noMultiLvlLbl val="0"/>
      </c:catAx>
      <c:valAx>
        <c:axId val="166260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734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5"/>
          <c:y val="0.0955"/>
          <c:w val="0.473"/>
          <c:h val="0.798"/>
        </c:manualLayout>
      </c:layout>
      <c:pieChart>
        <c:varyColors val="1"/>
        <c:ser>
          <c:idx val="0"/>
          <c:order val="0"/>
          <c:tx>
            <c:strRef>
              <c:f>'Antigüedad-Edad'!$AE$6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'Antigüedad-Edad'!$AD$7:$AD$11</c:f>
              <c:strCache/>
            </c:strRef>
          </c:cat>
          <c:val>
            <c:numRef>
              <c:f>'Antigüedad-Edad'!$AE$7:$AE$11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795"/>
          <c:w val="0.172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por sexo en las distintas CCAA: Edad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525"/>
          <c:y val="0.08625"/>
          <c:w val="0.884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Sexo!$BH$6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Sexo!$BG$8:$BG$24</c:f>
              <c:strCache/>
            </c:strRef>
          </c:cat>
          <c:val>
            <c:numRef>
              <c:f>Sexo!$BH$8:$BH$24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Sexo!$BI$6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Sexo!$BG$8:$BG$24</c:f>
              <c:strCache/>
            </c:strRef>
          </c:cat>
          <c:val>
            <c:numRef>
              <c:f>Sexo!$BI$8:$BI$24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7555908"/>
        <c:axId val="58257205"/>
      </c:barChart>
      <c:catAx>
        <c:axId val="755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57205"/>
        <c:crosses val="autoZero"/>
        <c:auto val="1"/>
        <c:lblOffset val="100"/>
        <c:tickLblSkip val="1"/>
        <c:noMultiLvlLbl val="0"/>
      </c:catAx>
      <c:valAx>
        <c:axId val="582572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55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5"/>
          <c:y val="0.60525"/>
          <c:w val="0.10225"/>
          <c:h val="0.10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por sexo en las distintas CCAA: Antigüedad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7"/>
          <c:y val="0.16525"/>
          <c:w val="0.869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Sexo!$AT$6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Sexo!$AS$8:$AS$24</c:f>
              <c:strCache/>
            </c:strRef>
          </c:cat>
          <c:val>
            <c:numRef>
              <c:f>Sexo!$AT$8:$AT$24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Sexo!$AU$6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Sexo!$AS$8:$AS$24</c:f>
              <c:strCache/>
            </c:strRef>
          </c:cat>
          <c:val>
            <c:numRef>
              <c:f>Sexo!$AU$8:$AU$24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64028578"/>
        <c:axId val="13429147"/>
      </c:barChart>
      <c:catAx>
        <c:axId val="64028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29147"/>
        <c:crosses val="autoZero"/>
        <c:auto val="1"/>
        <c:lblOffset val="100"/>
        <c:tickLblSkip val="1"/>
        <c:noMultiLvlLbl val="0"/>
      </c:catAx>
      <c:valAx>
        <c:axId val="13429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28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"/>
          <c:y val="0.6635"/>
          <c:w val="0.11325"/>
          <c:h val="0.1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Cuadros directivos de la Carrera Fiscal</a:t>
            </a:r>
          </a:p>
        </c:rich>
      </c:tx>
      <c:layout>
        <c:manualLayout>
          <c:xMode val="factor"/>
          <c:yMode val="factor"/>
          <c:x val="-0.07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5"/>
          <c:y val="0.13525"/>
          <c:w val="0.4995"/>
          <c:h val="0.83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Sexo!$CF$7:$CG$7</c:f>
              <c:strCache/>
            </c:strRef>
          </c:cat>
          <c:val>
            <c:numRef>
              <c:f>Sexo!$CF$8:$CG$8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25"/>
          <c:y val="0.39675"/>
          <c:w val="0.128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por sexo en las distintas CCAA: Número de Fiscales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"/>
          <c:y val="0.16225"/>
          <c:w val="0.878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v>Mujer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Sexo!$C$7:$C$24</c:f>
              <c:strCache/>
            </c:strRef>
          </c:cat>
          <c:val>
            <c:numRef>
              <c:f>Sexo!$D$7:$D$24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v>Hombre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Sexo!$C$7:$C$24</c:f>
              <c:strCache/>
            </c:strRef>
          </c:cat>
          <c:val>
            <c:numRef>
              <c:f>Sexo!$E$7:$E$24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3871600"/>
        <c:axId val="40861233"/>
      </c:barChart>
      <c:catAx>
        <c:axId val="1387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61233"/>
        <c:crosses val="autoZero"/>
        <c:auto val="1"/>
        <c:lblOffset val="100"/>
        <c:tickLblSkip val="1"/>
        <c:noMultiLvlLbl val="0"/>
      </c:catAx>
      <c:valAx>
        <c:axId val="40861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71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5"/>
          <c:y val="0.658"/>
          <c:w val="0.09775"/>
          <c:h val="0.1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Pirámide edad/distribución por sexos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79"/>
          <c:w val="0.825"/>
          <c:h val="0.8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Sexo!$T$6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Sexo!$S$7:$S$15</c:f>
              <c:strCache/>
            </c:strRef>
          </c:cat>
          <c:val>
            <c:numRef>
              <c:f>Sexo!$T$7:$T$15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Sexo!$U$6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Sexo!$S$7:$S$15</c:f>
              <c:strCache/>
            </c:strRef>
          </c:cat>
          <c:val>
            <c:numRef>
              <c:f>Sexo!$U$7:$U$15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0"/>
        <c:axId val="9507246"/>
        <c:axId val="43071095"/>
      </c:barChart>
      <c:catAx>
        <c:axId val="95072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3071095"/>
        <c:crosses val="autoZero"/>
        <c:auto val="1"/>
        <c:lblOffset val="100"/>
        <c:tickLblSkip val="1"/>
        <c:noMultiLvlLbl val="0"/>
      </c:catAx>
      <c:valAx>
        <c:axId val="430710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7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"/>
          <c:y val="0.48375"/>
          <c:w val="0.133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Mujeres por Rango de Edad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248"/>
          <c:w val="0.969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Sexo!$AD$6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Sexo!$AC$7:$AC$11</c:f>
              <c:strCache/>
            </c:strRef>
          </c:cat>
          <c:val>
            <c:numRef>
              <c:f>Sexo!$AD$7:$AD$11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091100"/>
        <c:axId val="11577325"/>
      </c:barChart>
      <c:catAx>
        <c:axId val="10091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77325"/>
        <c:crosses val="autoZero"/>
        <c:auto val="1"/>
        <c:lblOffset val="100"/>
        <c:tickLblSkip val="1"/>
        <c:noMultiLvlLbl val="0"/>
      </c:catAx>
      <c:valAx>
        <c:axId val="11577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91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4</xdr:row>
      <xdr:rowOff>19050</xdr:rowOff>
    </xdr:from>
    <xdr:to>
      <xdr:col>12</xdr:col>
      <xdr:colOff>19050</xdr:colOff>
      <xdr:row>25</xdr:row>
      <xdr:rowOff>76200</xdr:rowOff>
    </xdr:to>
    <xdr:graphicFrame>
      <xdr:nvGraphicFramePr>
        <xdr:cNvPr id="1" name="1 Gráfico"/>
        <xdr:cNvGraphicFramePr/>
      </xdr:nvGraphicFramePr>
      <xdr:xfrm>
        <a:off x="2838450" y="942975"/>
        <a:ext cx="62198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</xdr:colOff>
      <xdr:row>3</xdr:row>
      <xdr:rowOff>219075</xdr:rowOff>
    </xdr:from>
    <xdr:to>
      <xdr:col>26</xdr:col>
      <xdr:colOff>171450</xdr:colOff>
      <xdr:row>24</xdr:row>
      <xdr:rowOff>161925</xdr:rowOff>
    </xdr:to>
    <xdr:graphicFrame>
      <xdr:nvGraphicFramePr>
        <xdr:cNvPr id="2" name="2 Gráfico"/>
        <xdr:cNvGraphicFramePr/>
      </xdr:nvGraphicFramePr>
      <xdr:xfrm>
        <a:off x="12725400" y="838200"/>
        <a:ext cx="62198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257175</xdr:colOff>
      <xdr:row>13</xdr:row>
      <xdr:rowOff>0</xdr:rowOff>
    </xdr:from>
    <xdr:to>
      <xdr:col>34</xdr:col>
      <xdr:colOff>276225</xdr:colOff>
      <xdr:row>27</xdr:row>
      <xdr:rowOff>76200</xdr:rowOff>
    </xdr:to>
    <xdr:graphicFrame>
      <xdr:nvGraphicFramePr>
        <xdr:cNvPr id="3" name="4 Gráfico"/>
        <xdr:cNvGraphicFramePr/>
      </xdr:nvGraphicFramePr>
      <xdr:xfrm>
        <a:off x="20002500" y="2638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457200</xdr:colOff>
      <xdr:row>4</xdr:row>
      <xdr:rowOff>133350</xdr:rowOff>
    </xdr:from>
    <xdr:to>
      <xdr:col>69</xdr:col>
      <xdr:colOff>685800</xdr:colOff>
      <xdr:row>28</xdr:row>
      <xdr:rowOff>0</xdr:rowOff>
    </xdr:to>
    <xdr:graphicFrame>
      <xdr:nvGraphicFramePr>
        <xdr:cNvPr id="1" name="5 Gráfico"/>
        <xdr:cNvGraphicFramePr/>
      </xdr:nvGraphicFramePr>
      <xdr:xfrm>
        <a:off x="42186225" y="1038225"/>
        <a:ext cx="63246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361950</xdr:colOff>
      <xdr:row>5</xdr:row>
      <xdr:rowOff>9525</xdr:rowOff>
    </xdr:from>
    <xdr:to>
      <xdr:col>54</xdr:col>
      <xdr:colOff>752475</xdr:colOff>
      <xdr:row>26</xdr:row>
      <xdr:rowOff>19050</xdr:rowOff>
    </xdr:to>
    <xdr:graphicFrame>
      <xdr:nvGraphicFramePr>
        <xdr:cNvPr id="2" name="6 Gráfico"/>
        <xdr:cNvGraphicFramePr/>
      </xdr:nvGraphicFramePr>
      <xdr:xfrm>
        <a:off x="32413575" y="1104900"/>
        <a:ext cx="57245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81</xdr:col>
      <xdr:colOff>438150</xdr:colOff>
      <xdr:row>9</xdr:row>
      <xdr:rowOff>9525</xdr:rowOff>
    </xdr:from>
    <xdr:to>
      <xdr:col>88</xdr:col>
      <xdr:colOff>152400</xdr:colOff>
      <xdr:row>25</xdr:row>
      <xdr:rowOff>0</xdr:rowOff>
    </xdr:to>
    <xdr:graphicFrame>
      <xdr:nvGraphicFramePr>
        <xdr:cNvPr id="3" name="7 Gráfico"/>
        <xdr:cNvGraphicFramePr/>
      </xdr:nvGraphicFramePr>
      <xdr:xfrm>
        <a:off x="53787675" y="1905000"/>
        <a:ext cx="50482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114300</xdr:colOff>
      <xdr:row>4</xdr:row>
      <xdr:rowOff>85725</xdr:rowOff>
    </xdr:from>
    <xdr:to>
      <xdr:col>15</xdr:col>
      <xdr:colOff>638175</xdr:colOff>
      <xdr:row>25</xdr:row>
      <xdr:rowOff>171450</xdr:rowOff>
    </xdr:to>
    <xdr:graphicFrame>
      <xdr:nvGraphicFramePr>
        <xdr:cNvPr id="4" name="8 Gráfico"/>
        <xdr:cNvGraphicFramePr/>
      </xdr:nvGraphicFramePr>
      <xdr:xfrm>
        <a:off x="5305425" y="990600"/>
        <a:ext cx="6619875" cy="4124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219075</xdr:colOff>
      <xdr:row>19</xdr:row>
      <xdr:rowOff>19050</xdr:rowOff>
    </xdr:from>
    <xdr:to>
      <xdr:col>24</xdr:col>
      <xdr:colOff>514350</xdr:colOff>
      <xdr:row>33</xdr:row>
      <xdr:rowOff>95250</xdr:rowOff>
    </xdr:to>
    <xdr:graphicFrame>
      <xdr:nvGraphicFramePr>
        <xdr:cNvPr id="5" name="12 Gráfico"/>
        <xdr:cNvGraphicFramePr/>
      </xdr:nvGraphicFramePr>
      <xdr:xfrm>
        <a:off x="12268200" y="3819525"/>
        <a:ext cx="48863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266700</xdr:colOff>
      <xdr:row>13</xdr:row>
      <xdr:rowOff>47625</xdr:rowOff>
    </xdr:from>
    <xdr:to>
      <xdr:col>33</xdr:col>
      <xdr:colOff>438150</xdr:colOff>
      <xdr:row>27</xdr:row>
      <xdr:rowOff>123825</xdr:rowOff>
    </xdr:to>
    <xdr:graphicFrame>
      <xdr:nvGraphicFramePr>
        <xdr:cNvPr id="6" name="10 Gráfico"/>
        <xdr:cNvGraphicFramePr/>
      </xdr:nvGraphicFramePr>
      <xdr:xfrm>
        <a:off x="18240375" y="27051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266700</xdr:colOff>
      <xdr:row>13</xdr:row>
      <xdr:rowOff>47625</xdr:rowOff>
    </xdr:from>
    <xdr:to>
      <xdr:col>41</xdr:col>
      <xdr:colOff>438150</xdr:colOff>
      <xdr:row>27</xdr:row>
      <xdr:rowOff>123825</xdr:rowOff>
    </xdr:to>
    <xdr:graphicFrame>
      <xdr:nvGraphicFramePr>
        <xdr:cNvPr id="7" name="9 Gráfico"/>
        <xdr:cNvGraphicFramePr/>
      </xdr:nvGraphicFramePr>
      <xdr:xfrm>
        <a:off x="23583900" y="27051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4</xdr:row>
      <xdr:rowOff>19050</xdr:rowOff>
    </xdr:from>
    <xdr:to>
      <xdr:col>13</xdr:col>
      <xdr:colOff>323850</xdr:colOff>
      <xdr:row>23</xdr:row>
      <xdr:rowOff>200025</xdr:rowOff>
    </xdr:to>
    <xdr:graphicFrame>
      <xdr:nvGraphicFramePr>
        <xdr:cNvPr id="1" name="2 Gráfico"/>
        <xdr:cNvGraphicFramePr/>
      </xdr:nvGraphicFramePr>
      <xdr:xfrm>
        <a:off x="3409950" y="904875"/>
        <a:ext cx="60674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</xdr:row>
      <xdr:rowOff>66675</xdr:rowOff>
    </xdr:from>
    <xdr:to>
      <xdr:col>13</xdr:col>
      <xdr:colOff>200025</xdr:colOff>
      <xdr:row>23</xdr:row>
      <xdr:rowOff>9525</xdr:rowOff>
    </xdr:to>
    <xdr:graphicFrame>
      <xdr:nvGraphicFramePr>
        <xdr:cNvPr id="1" name="1 Gráfico"/>
        <xdr:cNvGraphicFramePr/>
      </xdr:nvGraphicFramePr>
      <xdr:xfrm>
        <a:off x="3848100" y="981075"/>
        <a:ext cx="58197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7</xdr:row>
      <xdr:rowOff>47625</xdr:rowOff>
    </xdr:from>
    <xdr:to>
      <xdr:col>14</xdr:col>
      <xdr:colOff>571500</xdr:colOff>
      <xdr:row>24</xdr:row>
      <xdr:rowOff>85725</xdr:rowOff>
    </xdr:to>
    <xdr:graphicFrame>
      <xdr:nvGraphicFramePr>
        <xdr:cNvPr id="1" name="1 Gráfico"/>
        <xdr:cNvGraphicFramePr/>
      </xdr:nvGraphicFramePr>
      <xdr:xfrm>
        <a:off x="6334125" y="1466850"/>
        <a:ext cx="59817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33</xdr:row>
      <xdr:rowOff>66675</xdr:rowOff>
    </xdr:from>
    <xdr:to>
      <xdr:col>14</xdr:col>
      <xdr:colOff>647700</xdr:colOff>
      <xdr:row>54</xdr:row>
      <xdr:rowOff>123825</xdr:rowOff>
    </xdr:to>
    <xdr:graphicFrame>
      <xdr:nvGraphicFramePr>
        <xdr:cNvPr id="2" name="2 Gráfico"/>
        <xdr:cNvGraphicFramePr/>
      </xdr:nvGraphicFramePr>
      <xdr:xfrm>
        <a:off x="6505575" y="6477000"/>
        <a:ext cx="588645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57150</xdr:rowOff>
    </xdr:from>
    <xdr:to>
      <xdr:col>6</xdr:col>
      <xdr:colOff>590550</xdr:colOff>
      <xdr:row>33</xdr:row>
      <xdr:rowOff>133350</xdr:rowOff>
    </xdr:to>
    <xdr:graphicFrame>
      <xdr:nvGraphicFramePr>
        <xdr:cNvPr id="1" name="1 Gráfico"/>
        <xdr:cNvGraphicFramePr/>
      </xdr:nvGraphicFramePr>
      <xdr:xfrm>
        <a:off x="781050" y="2809875"/>
        <a:ext cx="4695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4"/>
  <sheetViews>
    <sheetView showGridLines="0" showRowColHeaders="0" tabSelected="1" zoomScalePageLayoutView="0" workbookViewId="0" topLeftCell="A1">
      <selection activeCell="I34" sqref="I34"/>
    </sheetView>
  </sheetViews>
  <sheetFormatPr defaultColWidth="11.421875" defaultRowHeight="15"/>
  <cols>
    <col min="1" max="1" width="4.421875" style="0" customWidth="1"/>
    <col min="2" max="2" width="18.421875" style="0" customWidth="1"/>
    <col min="3" max="3" width="11.57421875" style="0" bestFit="1" customWidth="1"/>
    <col min="4" max="4" width="9.7109375" style="0" bestFit="1" customWidth="1"/>
    <col min="13" max="13" width="6.00390625" style="0" customWidth="1"/>
    <col min="14" max="14" width="3.140625" style="0" customWidth="1"/>
    <col min="15" max="15" width="5.8515625" style="0" customWidth="1"/>
    <col min="16" max="16" width="16.7109375" style="0" bestFit="1" customWidth="1"/>
    <col min="28" max="28" width="3.140625" style="0" customWidth="1"/>
    <col min="29" max="29" width="5.8515625" style="0" customWidth="1"/>
    <col min="30" max="30" width="16.7109375" style="0" bestFit="1" customWidth="1"/>
  </cols>
  <sheetData>
    <row r="1" spans="2:28" ht="18.75">
      <c r="B1" s="1" t="s">
        <v>28</v>
      </c>
      <c r="N1" s="9"/>
      <c r="AB1" s="9"/>
    </row>
    <row r="4" spans="2:32" ht="24" customHeight="1">
      <c r="B4" s="25" t="s">
        <v>0</v>
      </c>
      <c r="C4" s="26"/>
      <c r="D4" s="8"/>
      <c r="E4" s="8"/>
      <c r="P4" s="25" t="s">
        <v>17</v>
      </c>
      <c r="Q4" s="26"/>
      <c r="AD4" s="25" t="s">
        <v>27</v>
      </c>
      <c r="AE4" s="26"/>
      <c r="AF4" s="26"/>
    </row>
    <row r="5" spans="2:31" ht="15">
      <c r="B5" s="2"/>
      <c r="C5" s="2"/>
      <c r="D5" s="2"/>
      <c r="P5" s="2"/>
      <c r="Q5" s="2"/>
      <c r="AD5" s="2"/>
      <c r="AE5" s="2"/>
    </row>
    <row r="6" spans="2:32" ht="15">
      <c r="B6" s="3" t="s">
        <v>1</v>
      </c>
      <c r="C6" s="3" t="s">
        <v>2</v>
      </c>
      <c r="P6" s="3" t="s">
        <v>1</v>
      </c>
      <c r="Q6" s="3" t="s">
        <v>18</v>
      </c>
      <c r="AD6" s="3" t="s">
        <v>19</v>
      </c>
      <c r="AE6" s="3" t="s">
        <v>20</v>
      </c>
      <c r="AF6" s="3" t="s">
        <v>21</v>
      </c>
    </row>
    <row r="7" spans="2:32" ht="15">
      <c r="B7" s="6" t="s">
        <v>15</v>
      </c>
      <c r="C7" s="6">
        <v>57.2455089820359</v>
      </c>
      <c r="P7" s="6" t="s">
        <v>15</v>
      </c>
      <c r="Q7" s="6">
        <v>29.1556886227545</v>
      </c>
      <c r="AD7" s="6" t="s">
        <v>22</v>
      </c>
      <c r="AE7" s="6">
        <v>108</v>
      </c>
      <c r="AF7" s="10">
        <f>(AE7)/AE12</f>
        <v>0.044444444444444446</v>
      </c>
    </row>
    <row r="8" spans="2:32" ht="15">
      <c r="B8" s="6" t="s">
        <v>3</v>
      </c>
      <c r="C8" s="6">
        <v>44.32084309133489</v>
      </c>
      <c r="P8" s="6" t="s">
        <v>3</v>
      </c>
      <c r="Q8" s="6">
        <v>14.70023419203747</v>
      </c>
      <c r="AD8" s="6" t="s">
        <v>23</v>
      </c>
      <c r="AE8" s="6">
        <v>825</v>
      </c>
      <c r="AF8" s="10">
        <f>(AE8)/AE12</f>
        <v>0.3395061728395062</v>
      </c>
    </row>
    <row r="9" spans="2:32" ht="15">
      <c r="B9" s="6" t="s">
        <v>4</v>
      </c>
      <c r="C9" s="6">
        <v>50.79365079365079</v>
      </c>
      <c r="P9" s="6" t="s">
        <v>4</v>
      </c>
      <c r="Q9" s="6">
        <v>21.396825396825395</v>
      </c>
      <c r="AD9" s="6" t="s">
        <v>24</v>
      </c>
      <c r="AE9" s="6">
        <v>750</v>
      </c>
      <c r="AF9" s="10">
        <f>(AE9)/AE12</f>
        <v>0.30864197530864196</v>
      </c>
    </row>
    <row r="10" spans="2:32" ht="15">
      <c r="B10" s="6" t="s">
        <v>5</v>
      </c>
      <c r="C10" s="6">
        <v>48.2</v>
      </c>
      <c r="P10" s="6" t="s">
        <v>5</v>
      </c>
      <c r="Q10" s="6">
        <v>19.38</v>
      </c>
      <c r="AD10" s="6" t="s">
        <v>25</v>
      </c>
      <c r="AE10" s="6">
        <v>616</v>
      </c>
      <c r="AF10" s="10">
        <f>(AE10)/AE12</f>
        <v>0.25349794238683127</v>
      </c>
    </row>
    <row r="11" spans="2:32" ht="15">
      <c r="B11" s="6" t="s">
        <v>6</v>
      </c>
      <c r="C11" s="6">
        <v>40.2</v>
      </c>
      <c r="P11" s="6" t="s">
        <v>6</v>
      </c>
      <c r="Q11" s="6">
        <v>9.766666666666667</v>
      </c>
      <c r="AD11" s="6" t="s">
        <v>26</v>
      </c>
      <c r="AE11" s="6">
        <v>131</v>
      </c>
      <c r="AF11" s="10">
        <f>(AE11)/AE12</f>
        <v>0.053909465020576135</v>
      </c>
    </row>
    <row r="12" spans="2:32" ht="15">
      <c r="B12" s="6" t="s">
        <v>7</v>
      </c>
      <c r="C12" s="6">
        <v>45.857142857142854</v>
      </c>
      <c r="P12" s="6" t="s">
        <v>7</v>
      </c>
      <c r="Q12" s="6">
        <v>16.928571428571427</v>
      </c>
      <c r="AE12" s="6">
        <f>SUM(AE7:AE11)</f>
        <v>2430</v>
      </c>
      <c r="AF12" s="10">
        <f>SUM(AF7:AF11)</f>
        <v>1</v>
      </c>
    </row>
    <row r="13" spans="2:17" ht="15">
      <c r="B13" s="6" t="s">
        <v>70</v>
      </c>
      <c r="C13" s="6">
        <v>41.9277108433735</v>
      </c>
      <c r="P13" s="6" t="s">
        <v>70</v>
      </c>
      <c r="Q13" s="6">
        <v>12.879518072289157</v>
      </c>
    </row>
    <row r="14" spans="2:17" ht="15">
      <c r="B14" s="6" t="s">
        <v>72</v>
      </c>
      <c r="C14" s="6">
        <v>47.79365079365079</v>
      </c>
      <c r="P14" s="6" t="s">
        <v>72</v>
      </c>
      <c r="Q14" s="6">
        <v>18.253968253968253</v>
      </c>
    </row>
    <row r="15" spans="2:17" ht="15">
      <c r="B15" s="6" t="s">
        <v>8</v>
      </c>
      <c r="C15" s="6">
        <v>43.16358839050132</v>
      </c>
      <c r="P15" s="6" t="s">
        <v>8</v>
      </c>
      <c r="Q15" s="6">
        <v>10.728947368421053</v>
      </c>
    </row>
    <row r="16" spans="2:17" ht="15">
      <c r="B16" s="6" t="s">
        <v>73</v>
      </c>
      <c r="C16" s="6">
        <v>45.036</v>
      </c>
      <c r="P16" s="6" t="s">
        <v>73</v>
      </c>
      <c r="Q16" s="6">
        <v>15.124</v>
      </c>
    </row>
    <row r="17" spans="2:17" ht="15">
      <c r="B17" s="6" t="s">
        <v>9</v>
      </c>
      <c r="C17" s="6">
        <v>43.785714285714285</v>
      </c>
      <c r="P17" s="6" t="s">
        <v>9</v>
      </c>
      <c r="Q17" s="6">
        <v>14.410714285714286</v>
      </c>
    </row>
    <row r="18" spans="2:17" ht="15">
      <c r="B18" s="6" t="s">
        <v>10</v>
      </c>
      <c r="C18" s="6">
        <v>44.689655172413794</v>
      </c>
      <c r="P18" s="6" t="s">
        <v>10</v>
      </c>
      <c r="Q18" s="6">
        <v>14.606896551724137</v>
      </c>
    </row>
    <row r="19" spans="2:17" ht="15">
      <c r="B19" s="6" t="s">
        <v>71</v>
      </c>
      <c r="C19" s="6">
        <v>43.275862068965516</v>
      </c>
      <c r="P19" s="6" t="s">
        <v>71</v>
      </c>
      <c r="Q19" s="6">
        <v>13.017241379310345</v>
      </c>
    </row>
    <row r="20" spans="2:17" ht="15">
      <c r="B20" s="6" t="s">
        <v>11</v>
      </c>
      <c r="C20" s="6">
        <v>49.61538461538461</v>
      </c>
      <c r="P20" s="6" t="s">
        <v>11</v>
      </c>
      <c r="Q20" s="6">
        <v>21</v>
      </c>
    </row>
    <row r="21" spans="2:17" ht="15">
      <c r="B21" s="6" t="s">
        <v>12</v>
      </c>
      <c r="C21" s="6">
        <v>45.36666666666667</v>
      </c>
      <c r="P21" s="6" t="s">
        <v>12</v>
      </c>
      <c r="Q21" s="6">
        <v>15.643333333333333</v>
      </c>
    </row>
    <row r="22" spans="2:17" ht="15">
      <c r="B22" s="6" t="s">
        <v>13</v>
      </c>
      <c r="C22" s="6">
        <v>45.540983606557376</v>
      </c>
      <c r="P22" s="6" t="s">
        <v>13</v>
      </c>
      <c r="Q22" s="6">
        <v>14.754098360655737</v>
      </c>
    </row>
    <row r="23" spans="2:17" ht="15">
      <c r="B23" s="6" t="s">
        <v>14</v>
      </c>
      <c r="C23" s="6">
        <v>46.142857142857146</v>
      </c>
      <c r="P23" s="6" t="s">
        <v>14</v>
      </c>
      <c r="Q23" s="6">
        <v>17.952380952380953</v>
      </c>
    </row>
    <row r="24" spans="2:17" ht="15">
      <c r="B24" s="6" t="s">
        <v>16</v>
      </c>
      <c r="C24" s="6">
        <v>40.01063829787234</v>
      </c>
      <c r="P24" s="6" t="s">
        <v>16</v>
      </c>
      <c r="Q24" s="6">
        <v>9.904255319148936</v>
      </c>
    </row>
  </sheetData>
  <sheetProtection/>
  <mergeCells count="3">
    <mergeCell ref="B4:C4"/>
    <mergeCell ref="P4:Q4"/>
    <mergeCell ref="AD4:A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6"/>
  <sheetViews>
    <sheetView showGridLines="0" zoomScalePageLayoutView="0" workbookViewId="0" topLeftCell="BS1">
      <selection activeCell="AP11" sqref="AP11"/>
    </sheetView>
  </sheetViews>
  <sheetFormatPr defaultColWidth="11.421875" defaultRowHeight="15"/>
  <cols>
    <col min="2" max="2" width="4.57421875" style="0" customWidth="1"/>
    <col min="3" max="3" width="16.140625" style="0" customWidth="1"/>
    <col min="17" max="17" width="5.140625" style="0" customWidth="1"/>
    <col min="18" max="18" width="3.140625" style="0" customWidth="1"/>
    <col min="19" max="19" width="16.28125" style="0" customWidth="1"/>
    <col min="20" max="20" width="0.2890625" style="0" customWidth="1"/>
    <col min="21" max="25" width="11.00390625" style="0" customWidth="1"/>
    <col min="26" max="26" width="5.8515625" style="0" customWidth="1"/>
    <col min="27" max="27" width="3.140625" style="0" customWidth="1"/>
    <col min="28" max="34" width="11.00390625" style="0" customWidth="1"/>
    <col min="35" max="35" width="3.140625" style="0" customWidth="1"/>
    <col min="36" max="42" width="11.00390625" style="0" customWidth="1"/>
    <col min="43" max="43" width="3.140625" style="0" customWidth="1"/>
    <col min="44" max="44" width="16.140625" style="0" customWidth="1"/>
    <col min="45" max="45" width="17.421875" style="0" customWidth="1"/>
    <col min="46" max="46" width="5.8515625" style="0" customWidth="1"/>
    <col min="56" max="56" width="5.140625" style="0" customWidth="1"/>
    <col min="57" max="57" width="3.140625" style="0" customWidth="1"/>
    <col min="58" max="58" width="5.8515625" style="0" customWidth="1"/>
    <col min="59" max="59" width="16.7109375" style="0" bestFit="1" customWidth="1"/>
    <col min="71" max="71" width="3.140625" style="0" customWidth="1"/>
    <col min="72" max="72" width="5.8515625" style="0" customWidth="1"/>
    <col min="73" max="73" width="16.7109375" style="0" bestFit="1" customWidth="1"/>
    <col min="74" max="81" width="5.7109375" style="0" customWidth="1"/>
    <col min="89" max="89" width="3.140625" style="0" customWidth="1"/>
    <col min="90" max="90" width="5.8515625" style="0" customWidth="1"/>
  </cols>
  <sheetData>
    <row r="1" spans="3:89" ht="18.75">
      <c r="C1" s="1" t="s">
        <v>29</v>
      </c>
      <c r="R1" s="9"/>
      <c r="AA1" s="9"/>
      <c r="AI1" s="9"/>
      <c r="AQ1" s="9"/>
      <c r="BE1" s="9"/>
      <c r="BS1" s="9"/>
      <c r="CK1" s="9"/>
    </row>
    <row r="4" spans="3:81" ht="22.5" customHeight="1">
      <c r="C4" s="25" t="s">
        <v>40</v>
      </c>
      <c r="D4" s="26"/>
      <c r="E4" s="2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S4" s="25" t="s">
        <v>41</v>
      </c>
      <c r="T4" s="26"/>
      <c r="U4" s="26"/>
      <c r="V4" s="26"/>
      <c r="W4" s="8"/>
      <c r="X4" s="8"/>
      <c r="Y4" s="8"/>
      <c r="Z4" s="8"/>
      <c r="AB4" s="8"/>
      <c r="AC4" s="25" t="s">
        <v>60</v>
      </c>
      <c r="AD4" s="25"/>
      <c r="AE4" s="26"/>
      <c r="AF4" s="7"/>
      <c r="AG4" s="7"/>
      <c r="AH4" s="7"/>
      <c r="AJ4" s="8"/>
      <c r="AK4" s="25" t="s">
        <v>69</v>
      </c>
      <c r="AL4" s="25"/>
      <c r="AM4" s="26"/>
      <c r="AN4" s="7"/>
      <c r="AO4" s="7"/>
      <c r="AP4" s="7"/>
      <c r="AR4" s="8"/>
      <c r="AS4" s="8"/>
      <c r="AT4" s="8"/>
      <c r="AU4" s="5" t="s">
        <v>32</v>
      </c>
      <c r="BG4" s="25" t="s">
        <v>33</v>
      </c>
      <c r="BH4" s="26"/>
      <c r="BI4" s="26"/>
      <c r="BU4" s="25" t="s">
        <v>34</v>
      </c>
      <c r="BV4" s="26"/>
      <c r="BW4" s="26"/>
      <c r="BX4" s="26"/>
      <c r="BY4" s="26"/>
      <c r="BZ4" s="26"/>
      <c r="CA4" s="26"/>
      <c r="CB4" s="26"/>
      <c r="CC4" s="26"/>
    </row>
    <row r="5" spans="3:60" ht="15">
      <c r="C5" s="2"/>
      <c r="D5" s="2"/>
      <c r="S5" s="2"/>
      <c r="T5" s="2"/>
      <c r="AC5" s="2"/>
      <c r="AD5" s="2"/>
      <c r="AE5" s="2"/>
      <c r="AF5" s="2"/>
      <c r="AG5" s="2"/>
      <c r="AH5" s="2"/>
      <c r="AK5" s="2"/>
      <c r="AL5" s="2"/>
      <c r="AM5" s="2"/>
      <c r="AN5" s="2"/>
      <c r="AO5" s="2"/>
      <c r="AP5" s="2"/>
      <c r="BG5" s="2"/>
      <c r="BH5" s="2"/>
    </row>
    <row r="6" spans="3:81" ht="18" customHeight="1">
      <c r="C6" s="3" t="s">
        <v>1</v>
      </c>
      <c r="D6" s="3" t="s">
        <v>31</v>
      </c>
      <c r="E6" s="3" t="s">
        <v>30</v>
      </c>
      <c r="F6" s="3" t="s">
        <v>39</v>
      </c>
      <c r="G6" s="3" t="s">
        <v>77</v>
      </c>
      <c r="H6" s="4"/>
      <c r="I6" s="4"/>
      <c r="J6" s="4"/>
      <c r="K6" s="4"/>
      <c r="L6" s="4"/>
      <c r="M6" s="4"/>
      <c r="N6" s="4"/>
      <c r="O6" s="4"/>
      <c r="P6" s="4"/>
      <c r="S6" s="3" t="s">
        <v>19</v>
      </c>
      <c r="T6" s="3" t="s">
        <v>31</v>
      </c>
      <c r="U6" s="3" t="s">
        <v>30</v>
      </c>
      <c r="V6" s="3" t="s">
        <v>31</v>
      </c>
      <c r="W6" s="3" t="s">
        <v>39</v>
      </c>
      <c r="AC6" s="3" t="s">
        <v>19</v>
      </c>
      <c r="AD6" s="3" t="s">
        <v>55</v>
      </c>
      <c r="AE6" s="3" t="s">
        <v>31</v>
      </c>
      <c r="AF6" s="3" t="s">
        <v>78</v>
      </c>
      <c r="AG6" s="4"/>
      <c r="AH6" s="4"/>
      <c r="AK6" s="3" t="s">
        <v>19</v>
      </c>
      <c r="AL6" s="3" t="s">
        <v>55</v>
      </c>
      <c r="AM6" s="3" t="s">
        <v>30</v>
      </c>
      <c r="AN6" s="3" t="s">
        <v>78</v>
      </c>
      <c r="AO6" s="4"/>
      <c r="AP6" s="4"/>
      <c r="AS6" s="3" t="s">
        <v>1</v>
      </c>
      <c r="AT6" s="3" t="s">
        <v>31</v>
      </c>
      <c r="AU6" s="3" t="s">
        <v>30</v>
      </c>
      <c r="BG6" s="3" t="s">
        <v>1</v>
      </c>
      <c r="BH6" s="3" t="s">
        <v>31</v>
      </c>
      <c r="BI6" s="3" t="s">
        <v>30</v>
      </c>
      <c r="BU6" s="2"/>
      <c r="BV6" s="27" t="s">
        <v>35</v>
      </c>
      <c r="BW6" s="28"/>
      <c r="BX6" s="27" t="s">
        <v>36</v>
      </c>
      <c r="BY6" s="28"/>
      <c r="BZ6" s="27" t="s">
        <v>37</v>
      </c>
      <c r="CA6" s="28"/>
      <c r="CB6" s="27" t="s">
        <v>38</v>
      </c>
      <c r="CC6" s="28"/>
    </row>
    <row r="7" spans="1:85" ht="15" customHeight="1">
      <c r="A7" s="19">
        <f>D7/B7</f>
        <v>0.3765432098765432</v>
      </c>
      <c r="B7" s="11">
        <f>D7+E7</f>
        <v>162</v>
      </c>
      <c r="C7" s="6" t="s">
        <v>15</v>
      </c>
      <c r="D7" s="6">
        <v>61</v>
      </c>
      <c r="E7" s="6">
        <v>101</v>
      </c>
      <c r="F7" s="6">
        <f>D7+E7</f>
        <v>162</v>
      </c>
      <c r="G7" s="10">
        <f>D7/F7</f>
        <v>0.3765432098765432</v>
      </c>
      <c r="H7" s="13"/>
      <c r="I7" s="13"/>
      <c r="J7" s="13"/>
      <c r="K7" s="13"/>
      <c r="L7" s="13"/>
      <c r="M7" s="13"/>
      <c r="N7" s="13"/>
      <c r="O7" s="13"/>
      <c r="P7" s="13"/>
      <c r="S7" s="6" t="s">
        <v>42</v>
      </c>
      <c r="T7" s="6">
        <f>-V7</f>
        <v>-108</v>
      </c>
      <c r="U7" s="6">
        <v>25</v>
      </c>
      <c r="V7" s="6">
        <v>108</v>
      </c>
      <c r="W7" s="6">
        <f>U7+V7</f>
        <v>133</v>
      </c>
      <c r="AC7" s="6" t="s">
        <v>61</v>
      </c>
      <c r="AD7" s="10">
        <f aca="true" t="shared" si="0" ref="AD7:AD12">AE7/AF7</f>
        <v>0.8120300751879699</v>
      </c>
      <c r="AE7" s="6">
        <v>108</v>
      </c>
      <c r="AF7" s="6">
        <f>AE7+U7</f>
        <v>133</v>
      </c>
      <c r="AG7" s="13"/>
      <c r="AH7" s="13"/>
      <c r="AK7" s="6" t="s">
        <v>61</v>
      </c>
      <c r="AL7" s="10">
        <f>AM7/AF7</f>
        <v>0.18796992481203006</v>
      </c>
      <c r="AM7" s="6">
        <v>25</v>
      </c>
      <c r="AN7" s="6">
        <f>AF7</f>
        <v>133</v>
      </c>
      <c r="AO7" s="13"/>
      <c r="AP7" s="13"/>
      <c r="AS7" s="6" t="s">
        <v>15</v>
      </c>
      <c r="AT7" s="6">
        <v>27.524590163934427</v>
      </c>
      <c r="AU7" s="6">
        <v>30.09433962264151</v>
      </c>
      <c r="BG7" s="6" t="s">
        <v>15</v>
      </c>
      <c r="BH7" s="6">
        <v>54.8360655737705</v>
      </c>
      <c r="BI7" s="6">
        <v>58.6320754716981</v>
      </c>
      <c r="BU7" s="3" t="s">
        <v>1</v>
      </c>
      <c r="BV7" s="3" t="s">
        <v>31</v>
      </c>
      <c r="BW7" s="3" t="s">
        <v>30</v>
      </c>
      <c r="BX7" s="3" t="s">
        <v>31</v>
      </c>
      <c r="BY7" s="3" t="s">
        <v>30</v>
      </c>
      <c r="BZ7" s="3" t="s">
        <v>31</v>
      </c>
      <c r="CA7" s="3" t="s">
        <v>30</v>
      </c>
      <c r="CB7" s="3" t="s">
        <v>31</v>
      </c>
      <c r="CC7" s="3" t="s">
        <v>30</v>
      </c>
      <c r="CE7" s="3" t="s">
        <v>39</v>
      </c>
      <c r="CF7" s="3" t="s">
        <v>31</v>
      </c>
      <c r="CG7" s="3" t="s">
        <v>30</v>
      </c>
    </row>
    <row r="8" spans="1:85" ht="15">
      <c r="A8" s="19">
        <f aca="true" t="shared" si="1" ref="A8:A24">D8/B8</f>
        <v>0.5915492957746479</v>
      </c>
      <c r="B8" s="11">
        <f aca="true" t="shared" si="2" ref="B8:B24">D8+E8</f>
        <v>426</v>
      </c>
      <c r="C8" s="6" t="s">
        <v>3</v>
      </c>
      <c r="D8" s="6">
        <v>252</v>
      </c>
      <c r="E8" s="6">
        <v>174</v>
      </c>
      <c r="F8" s="6">
        <f aca="true" t="shared" si="3" ref="F8:F24">D8+E8</f>
        <v>426</v>
      </c>
      <c r="G8" s="10">
        <f aca="true" t="shared" si="4" ref="G8:G24">D8/F8</f>
        <v>0.5915492957746479</v>
      </c>
      <c r="H8" s="13"/>
      <c r="I8" s="13"/>
      <c r="J8" s="13"/>
      <c r="K8" s="13"/>
      <c r="L8" s="13"/>
      <c r="M8" s="13"/>
      <c r="N8" s="13"/>
      <c r="O8" s="13"/>
      <c r="P8" s="13"/>
      <c r="S8" s="6" t="s">
        <v>43</v>
      </c>
      <c r="T8" s="6">
        <f aca="true" t="shared" si="5" ref="T8:T15">-V8</f>
        <v>-275</v>
      </c>
      <c r="U8" s="6">
        <v>87</v>
      </c>
      <c r="V8" s="6">
        <v>275</v>
      </c>
      <c r="W8" s="6">
        <f aca="true" t="shared" si="6" ref="W8:W15">U8+V8</f>
        <v>362</v>
      </c>
      <c r="AC8" s="6" t="s">
        <v>62</v>
      </c>
      <c r="AD8" s="10">
        <f t="shared" si="0"/>
        <v>0.7442424242424243</v>
      </c>
      <c r="AE8" s="6">
        <v>614</v>
      </c>
      <c r="AF8" s="6">
        <f>AE8+U8+U9</f>
        <v>825</v>
      </c>
      <c r="AG8" s="13"/>
      <c r="AH8" s="13"/>
      <c r="AK8" s="6" t="s">
        <v>62</v>
      </c>
      <c r="AL8" s="10">
        <f>AM8/AF8</f>
        <v>0.25575757575757574</v>
      </c>
      <c r="AM8" s="6">
        <v>211</v>
      </c>
      <c r="AN8" s="6">
        <f>AF8</f>
        <v>825</v>
      </c>
      <c r="AO8" s="13"/>
      <c r="AP8" s="13"/>
      <c r="AS8" s="6" t="s">
        <v>3</v>
      </c>
      <c r="AT8" s="6">
        <v>12.2460317460317</v>
      </c>
      <c r="AU8" s="6">
        <v>18.2342857142857</v>
      </c>
      <c r="BG8" s="6" t="s">
        <v>3</v>
      </c>
      <c r="BH8" s="6">
        <v>41.78174603174603</v>
      </c>
      <c r="BI8" s="6">
        <v>47.97714285714286</v>
      </c>
      <c r="BU8" s="6" t="s">
        <v>15</v>
      </c>
      <c r="BV8" s="6">
        <v>6</v>
      </c>
      <c r="BW8" s="6">
        <v>15</v>
      </c>
      <c r="BX8" s="6">
        <v>1</v>
      </c>
      <c r="BY8" s="6">
        <v>4</v>
      </c>
      <c r="BZ8" s="6">
        <v>0</v>
      </c>
      <c r="CA8" s="6">
        <v>0</v>
      </c>
      <c r="CB8" s="6">
        <v>0</v>
      </c>
      <c r="CC8" s="6">
        <v>0</v>
      </c>
      <c r="CE8" s="12">
        <f>CF8+CG8</f>
        <v>114</v>
      </c>
      <c r="CF8" s="12">
        <f>SUM(BV8:BV25)+SUM(BX8:BX25)+SUM(BZ8:BZ25)+SUM(CB8:CB25)</f>
        <v>36</v>
      </c>
      <c r="CG8" s="12">
        <f>SUM(BW8:BW25)+SUM(BY8:BY25)+SUM(CA8:CA25)+SUM(CC8:CC25)</f>
        <v>78</v>
      </c>
    </row>
    <row r="9" spans="1:81" ht="15">
      <c r="A9" s="19">
        <f t="shared" si="1"/>
        <v>0.6349206349206349</v>
      </c>
      <c r="B9" s="11">
        <f t="shared" si="2"/>
        <v>63</v>
      </c>
      <c r="C9" s="6" t="s">
        <v>4</v>
      </c>
      <c r="D9" s="6">
        <v>40</v>
      </c>
      <c r="E9" s="6">
        <v>23</v>
      </c>
      <c r="F9" s="6">
        <f t="shared" si="3"/>
        <v>63</v>
      </c>
      <c r="G9" s="10">
        <f t="shared" si="4"/>
        <v>0.6349206349206349</v>
      </c>
      <c r="H9" s="13"/>
      <c r="I9" s="13"/>
      <c r="J9" s="13"/>
      <c r="K9" s="13"/>
      <c r="L9" s="13"/>
      <c r="M9" s="13"/>
      <c r="N9" s="13"/>
      <c r="O9" s="13"/>
      <c r="P9" s="13"/>
      <c r="S9" s="6" t="s">
        <v>44</v>
      </c>
      <c r="T9" s="6">
        <f t="shared" si="5"/>
        <v>-339</v>
      </c>
      <c r="U9" s="6">
        <v>124</v>
      </c>
      <c r="V9" s="6">
        <v>339</v>
      </c>
      <c r="W9" s="6">
        <f t="shared" si="6"/>
        <v>463</v>
      </c>
      <c r="X9" s="11"/>
      <c r="AC9" s="6" t="s">
        <v>24</v>
      </c>
      <c r="AD9" s="10">
        <f t="shared" si="0"/>
        <v>0.656</v>
      </c>
      <c r="AE9" s="6">
        <v>492</v>
      </c>
      <c r="AF9" s="6">
        <f>AE9+U10+U11</f>
        <v>750</v>
      </c>
      <c r="AG9" s="13"/>
      <c r="AH9" s="13"/>
      <c r="AK9" s="6" t="s">
        <v>24</v>
      </c>
      <c r="AL9" s="10">
        <f>AM9/AF9</f>
        <v>0.344</v>
      </c>
      <c r="AM9" s="6">
        <v>258</v>
      </c>
      <c r="AN9" s="6">
        <f>AF9</f>
        <v>750</v>
      </c>
      <c r="AO9" s="13"/>
      <c r="AP9" s="13"/>
      <c r="AS9" s="6" t="s">
        <v>4</v>
      </c>
      <c r="AT9" s="6">
        <v>18.75</v>
      </c>
      <c r="AU9" s="6">
        <v>26</v>
      </c>
      <c r="BG9" s="6" t="s">
        <v>4</v>
      </c>
      <c r="BH9" s="6">
        <v>48.45</v>
      </c>
      <c r="BI9" s="6">
        <v>54.869565217391305</v>
      </c>
      <c r="BU9" s="6" t="s">
        <v>3</v>
      </c>
      <c r="BV9" s="6">
        <v>0</v>
      </c>
      <c r="BW9" s="6">
        <v>0</v>
      </c>
      <c r="BX9" s="6">
        <v>3</v>
      </c>
      <c r="BY9" s="6">
        <v>5</v>
      </c>
      <c r="BZ9" s="6">
        <v>2</v>
      </c>
      <c r="CA9" s="6">
        <v>4</v>
      </c>
      <c r="CB9" s="6">
        <v>0</v>
      </c>
      <c r="CC9" s="6">
        <v>1</v>
      </c>
    </row>
    <row r="10" spans="1:81" ht="15">
      <c r="A10" s="19">
        <f t="shared" si="1"/>
        <v>0.58</v>
      </c>
      <c r="B10" s="11">
        <f t="shared" si="2"/>
        <v>50</v>
      </c>
      <c r="C10" s="6" t="s">
        <v>5</v>
      </c>
      <c r="D10" s="6">
        <v>29</v>
      </c>
      <c r="E10" s="6">
        <v>21</v>
      </c>
      <c r="F10" s="6">
        <f t="shared" si="3"/>
        <v>50</v>
      </c>
      <c r="G10" s="10">
        <f t="shared" si="4"/>
        <v>0.58</v>
      </c>
      <c r="H10" s="13"/>
      <c r="I10" s="13"/>
      <c r="J10" s="13"/>
      <c r="K10" s="13"/>
      <c r="L10" s="13"/>
      <c r="M10" s="13"/>
      <c r="N10" s="13"/>
      <c r="O10" s="13"/>
      <c r="P10" s="13"/>
      <c r="S10" s="6" t="s">
        <v>45</v>
      </c>
      <c r="T10" s="6">
        <f t="shared" si="5"/>
        <v>-263</v>
      </c>
      <c r="U10" s="6">
        <v>123</v>
      </c>
      <c r="V10" s="6">
        <v>263</v>
      </c>
      <c r="W10" s="6">
        <f t="shared" si="6"/>
        <v>386</v>
      </c>
      <c r="AC10" s="6" t="s">
        <v>25</v>
      </c>
      <c r="AD10" s="10">
        <f t="shared" si="0"/>
        <v>0.47564935064935066</v>
      </c>
      <c r="AE10" s="6">
        <v>293</v>
      </c>
      <c r="AF10" s="6">
        <f>AE10+U12+U13</f>
        <v>616</v>
      </c>
      <c r="AG10" s="13"/>
      <c r="AH10" s="13"/>
      <c r="AK10" s="6" t="s">
        <v>25</v>
      </c>
      <c r="AL10" s="10">
        <f>AM10/AF10</f>
        <v>0.5243506493506493</v>
      </c>
      <c r="AM10" s="6">
        <v>323</v>
      </c>
      <c r="AN10" s="6">
        <f>AF10</f>
        <v>616</v>
      </c>
      <c r="AO10" s="13"/>
      <c r="AP10" s="13"/>
      <c r="AS10" s="6" t="s">
        <v>5</v>
      </c>
      <c r="AT10" s="6">
        <v>19.06896551724138</v>
      </c>
      <c r="AU10" s="6">
        <v>19.80952380952381</v>
      </c>
      <c r="BG10" s="6" t="s">
        <v>5</v>
      </c>
      <c r="BH10" s="6">
        <v>47.758620689655174</v>
      </c>
      <c r="BI10" s="6">
        <v>48.80952380952381</v>
      </c>
      <c r="BU10" s="6" t="s">
        <v>4</v>
      </c>
      <c r="BV10" s="6">
        <v>0</v>
      </c>
      <c r="BW10" s="6">
        <v>0</v>
      </c>
      <c r="BX10" s="6">
        <v>0</v>
      </c>
      <c r="BY10" s="6">
        <v>3</v>
      </c>
      <c r="BZ10" s="6">
        <v>0</v>
      </c>
      <c r="CA10" s="6">
        <v>0</v>
      </c>
      <c r="CB10" s="6">
        <v>0</v>
      </c>
      <c r="CC10" s="6">
        <v>1</v>
      </c>
    </row>
    <row r="11" spans="1:81" ht="15">
      <c r="A11" s="19">
        <f t="shared" si="1"/>
        <v>0.55</v>
      </c>
      <c r="B11" s="11">
        <f t="shared" si="2"/>
        <v>120</v>
      </c>
      <c r="C11" s="6" t="s">
        <v>6</v>
      </c>
      <c r="D11" s="6">
        <v>66</v>
      </c>
      <c r="E11" s="6">
        <v>54</v>
      </c>
      <c r="F11" s="6">
        <f t="shared" si="3"/>
        <v>120</v>
      </c>
      <c r="G11" s="10">
        <f t="shared" si="4"/>
        <v>0.55</v>
      </c>
      <c r="H11" s="13"/>
      <c r="I11" s="13"/>
      <c r="J11" s="13"/>
      <c r="K11" s="13"/>
      <c r="L11" s="13"/>
      <c r="M11" s="13"/>
      <c r="N11" s="13"/>
      <c r="O11" s="13"/>
      <c r="P11" s="13"/>
      <c r="S11" s="6" t="s">
        <v>46</v>
      </c>
      <c r="T11" s="6">
        <f t="shared" si="5"/>
        <v>-229</v>
      </c>
      <c r="U11" s="6">
        <v>135</v>
      </c>
      <c r="V11" s="6">
        <v>229</v>
      </c>
      <c r="W11" s="6">
        <f t="shared" si="6"/>
        <v>364</v>
      </c>
      <c r="AC11" s="6" t="s">
        <v>26</v>
      </c>
      <c r="AD11" s="10">
        <f t="shared" si="0"/>
        <v>0.2748091603053435</v>
      </c>
      <c r="AE11" s="6">
        <v>36</v>
      </c>
      <c r="AF11" s="6">
        <f>AE11+U14+U15</f>
        <v>131</v>
      </c>
      <c r="AG11" s="13"/>
      <c r="AH11" s="13"/>
      <c r="AK11" s="6" t="s">
        <v>26</v>
      </c>
      <c r="AL11" s="10">
        <f>AM11/AF11</f>
        <v>0.7251908396946565</v>
      </c>
      <c r="AM11" s="6">
        <v>95</v>
      </c>
      <c r="AN11" s="6">
        <f>AF11</f>
        <v>131</v>
      </c>
      <c r="AO11" s="13"/>
      <c r="AP11" s="13"/>
      <c r="AS11" s="6" t="s">
        <v>6</v>
      </c>
      <c r="AT11" s="6">
        <v>7.954545454545454</v>
      </c>
      <c r="AU11" s="6">
        <v>11.981481481481481</v>
      </c>
      <c r="BG11" s="6" t="s">
        <v>6</v>
      </c>
      <c r="BH11" s="6">
        <v>38.27272727272727</v>
      </c>
      <c r="BI11" s="6">
        <v>42.55555555555556</v>
      </c>
      <c r="BU11" s="6" t="s">
        <v>5</v>
      </c>
      <c r="BV11" s="6">
        <v>0</v>
      </c>
      <c r="BW11" s="6">
        <v>0</v>
      </c>
      <c r="BX11" s="6">
        <v>0</v>
      </c>
      <c r="BY11" s="6">
        <v>0</v>
      </c>
      <c r="BZ11" s="6">
        <v>1</v>
      </c>
      <c r="CA11" s="6">
        <v>0</v>
      </c>
      <c r="CB11" s="6">
        <v>1</v>
      </c>
      <c r="CC11" s="6">
        <v>0</v>
      </c>
    </row>
    <row r="12" spans="1:81" ht="15">
      <c r="A12" s="19">
        <f t="shared" si="1"/>
        <v>0.6428571428571429</v>
      </c>
      <c r="B12" s="11">
        <f t="shared" si="2"/>
        <v>28</v>
      </c>
      <c r="C12" s="6" t="s">
        <v>7</v>
      </c>
      <c r="D12" s="6">
        <v>18</v>
      </c>
      <c r="E12" s="6">
        <v>10</v>
      </c>
      <c r="F12" s="6">
        <f t="shared" si="3"/>
        <v>28</v>
      </c>
      <c r="G12" s="10">
        <f t="shared" si="4"/>
        <v>0.6428571428571429</v>
      </c>
      <c r="H12" s="13"/>
      <c r="I12" s="13"/>
      <c r="J12" s="13"/>
      <c r="K12" s="13"/>
      <c r="L12" s="13"/>
      <c r="M12" s="13"/>
      <c r="N12" s="13"/>
      <c r="O12" s="13"/>
      <c r="P12" s="13"/>
      <c r="S12" s="6" t="s">
        <v>47</v>
      </c>
      <c r="T12" s="6">
        <f t="shared" si="5"/>
        <v>-205</v>
      </c>
      <c r="U12" s="6">
        <v>211</v>
      </c>
      <c r="V12" s="6">
        <v>205</v>
      </c>
      <c r="W12" s="6">
        <f t="shared" si="6"/>
        <v>416</v>
      </c>
      <c r="AC12" s="6" t="s">
        <v>39</v>
      </c>
      <c r="AD12" s="10">
        <f t="shared" si="0"/>
        <v>0.6285132382892057</v>
      </c>
      <c r="AE12" s="6">
        <f>SUM(AE7:AE11)</f>
        <v>1543</v>
      </c>
      <c r="AF12" s="6">
        <f>AF7+AF8+AF9+AF10+AF11</f>
        <v>2455</v>
      </c>
      <c r="AH12" s="13"/>
      <c r="AK12" s="6" t="s">
        <v>39</v>
      </c>
      <c r="AL12" s="10">
        <f>AM12/AN12</f>
        <v>0.3714867617107943</v>
      </c>
      <c r="AM12" s="6">
        <f>SUM(AM7:AM11)</f>
        <v>912</v>
      </c>
      <c r="AN12" s="6">
        <f>AN7+AN8+AN9+AN10+AN11</f>
        <v>2455</v>
      </c>
      <c r="AP12" s="13"/>
      <c r="AS12" s="6" t="s">
        <v>7</v>
      </c>
      <c r="AT12" s="6">
        <v>17.235294117647058</v>
      </c>
      <c r="AU12" s="6">
        <v>16.454545454545453</v>
      </c>
      <c r="BG12" s="6" t="s">
        <v>7</v>
      </c>
      <c r="BH12" s="6">
        <v>46.11764705882353</v>
      </c>
      <c r="BI12" s="6">
        <v>45.45454545454545</v>
      </c>
      <c r="BU12" s="6" t="s">
        <v>6</v>
      </c>
      <c r="BV12" s="6">
        <v>0</v>
      </c>
      <c r="BW12" s="6">
        <v>0</v>
      </c>
      <c r="BX12" s="6">
        <v>1</v>
      </c>
      <c r="BY12" s="6">
        <v>1</v>
      </c>
      <c r="BZ12" s="6">
        <v>1</v>
      </c>
      <c r="CA12" s="6">
        <v>0</v>
      </c>
      <c r="CB12" s="6">
        <v>0</v>
      </c>
      <c r="CC12" s="6">
        <v>1</v>
      </c>
    </row>
    <row r="13" spans="1:81" ht="15">
      <c r="A13" s="19">
        <f t="shared" si="1"/>
        <v>0.6428571428571429</v>
      </c>
      <c r="B13" s="11">
        <f t="shared" si="2"/>
        <v>84</v>
      </c>
      <c r="C13" s="6" t="s">
        <v>70</v>
      </c>
      <c r="D13" s="6">
        <v>54</v>
      </c>
      <c r="E13" s="6">
        <v>30</v>
      </c>
      <c r="F13" s="6">
        <f t="shared" si="3"/>
        <v>84</v>
      </c>
      <c r="G13" s="10">
        <f t="shared" si="4"/>
        <v>0.6428571428571429</v>
      </c>
      <c r="H13" s="13"/>
      <c r="I13" s="13"/>
      <c r="J13" s="13"/>
      <c r="K13" s="13"/>
      <c r="L13" s="13"/>
      <c r="M13" s="13"/>
      <c r="N13" s="13"/>
      <c r="O13" s="13"/>
      <c r="P13" s="13"/>
      <c r="S13" s="6" t="s">
        <v>48</v>
      </c>
      <c r="T13" s="6">
        <f t="shared" si="5"/>
        <v>-88</v>
      </c>
      <c r="U13" s="6">
        <v>112</v>
      </c>
      <c r="V13" s="6">
        <v>88</v>
      </c>
      <c r="W13" s="6">
        <f t="shared" si="6"/>
        <v>200</v>
      </c>
      <c r="X13" s="11"/>
      <c r="AH13" s="13"/>
      <c r="AP13" s="13"/>
      <c r="AS13" s="6" t="s">
        <v>70</v>
      </c>
      <c r="AT13" s="6">
        <v>10.055555555555555</v>
      </c>
      <c r="AU13" s="6">
        <v>18.137931034482758</v>
      </c>
      <c r="BG13" s="6" t="s">
        <v>70</v>
      </c>
      <c r="BH13" s="6">
        <v>39.48148148148148</v>
      </c>
      <c r="BI13" s="6">
        <v>46.48275862068966</v>
      </c>
      <c r="BU13" s="6" t="s">
        <v>7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1</v>
      </c>
    </row>
    <row r="14" spans="1:81" ht="15">
      <c r="A14" s="19">
        <f t="shared" si="1"/>
        <v>0.5952380952380952</v>
      </c>
      <c r="B14" s="11">
        <f t="shared" si="2"/>
        <v>126</v>
      </c>
      <c r="C14" s="6" t="s">
        <v>72</v>
      </c>
      <c r="D14" s="6">
        <v>75</v>
      </c>
      <c r="E14" s="6">
        <v>51</v>
      </c>
      <c r="F14" s="6">
        <f t="shared" si="3"/>
        <v>126</v>
      </c>
      <c r="G14" s="10">
        <f t="shared" si="4"/>
        <v>0.5952380952380952</v>
      </c>
      <c r="H14" s="13"/>
      <c r="I14" s="13"/>
      <c r="J14" s="13"/>
      <c r="K14" s="13"/>
      <c r="L14" s="13"/>
      <c r="M14" s="13"/>
      <c r="N14" s="13"/>
      <c r="O14" s="13"/>
      <c r="P14" s="13"/>
      <c r="S14" s="6" t="s">
        <v>49</v>
      </c>
      <c r="T14" s="6">
        <f t="shared" si="5"/>
        <v>-23</v>
      </c>
      <c r="U14" s="6">
        <v>54</v>
      </c>
      <c r="V14" s="6">
        <v>23</v>
      </c>
      <c r="W14" s="6">
        <f t="shared" si="6"/>
        <v>77</v>
      </c>
      <c r="AH14" s="13"/>
      <c r="AP14" s="13"/>
      <c r="AS14" s="6" t="s">
        <v>72</v>
      </c>
      <c r="AT14" s="6">
        <v>15.666666666666666</v>
      </c>
      <c r="AU14" s="6">
        <v>22.058823529411764</v>
      </c>
      <c r="BG14" s="6" t="s">
        <v>72</v>
      </c>
      <c r="BH14" s="6">
        <v>44.946666666666665</v>
      </c>
      <c r="BI14" s="6">
        <v>51.98039215686274</v>
      </c>
      <c r="BU14" s="6" t="s">
        <v>70</v>
      </c>
      <c r="BV14" s="6">
        <v>0</v>
      </c>
      <c r="BW14" s="6">
        <v>0</v>
      </c>
      <c r="BX14" s="6">
        <v>1</v>
      </c>
      <c r="BY14" s="6">
        <v>4</v>
      </c>
      <c r="BZ14" s="6">
        <v>0</v>
      </c>
      <c r="CA14" s="6">
        <v>0</v>
      </c>
      <c r="CB14" s="6">
        <v>0</v>
      </c>
      <c r="CC14" s="6">
        <v>1</v>
      </c>
    </row>
    <row r="15" spans="1:81" ht="15">
      <c r="A15" s="19">
        <f t="shared" si="1"/>
        <v>0.7157894736842105</v>
      </c>
      <c r="B15" s="11">
        <f t="shared" si="2"/>
        <v>380</v>
      </c>
      <c r="C15" s="6" t="s">
        <v>8</v>
      </c>
      <c r="D15" s="6">
        <v>272</v>
      </c>
      <c r="E15" s="6">
        <v>108</v>
      </c>
      <c r="F15" s="6">
        <f t="shared" si="3"/>
        <v>380</v>
      </c>
      <c r="G15" s="10">
        <f t="shared" si="4"/>
        <v>0.7157894736842105</v>
      </c>
      <c r="H15" s="13"/>
      <c r="I15" s="13"/>
      <c r="J15" s="13"/>
      <c r="K15" s="13"/>
      <c r="L15" s="13"/>
      <c r="M15" s="13"/>
      <c r="N15" s="13"/>
      <c r="O15" s="13"/>
      <c r="P15" s="13"/>
      <c r="S15" s="6" t="s">
        <v>50</v>
      </c>
      <c r="T15" s="6">
        <f t="shared" si="5"/>
        <v>-13</v>
      </c>
      <c r="U15" s="6">
        <v>41</v>
      </c>
      <c r="V15" s="6">
        <v>13</v>
      </c>
      <c r="W15" s="6">
        <f t="shared" si="6"/>
        <v>54</v>
      </c>
      <c r="X15" s="11"/>
      <c r="AH15" s="13"/>
      <c r="AP15" s="13"/>
      <c r="AS15" s="6" t="s">
        <v>8</v>
      </c>
      <c r="AT15" s="6">
        <v>9.566176470588236</v>
      </c>
      <c r="AU15" s="6">
        <v>13.657407407407407</v>
      </c>
      <c r="BG15" s="6" t="s">
        <v>8</v>
      </c>
      <c r="BH15" s="6">
        <v>43.07749077490775</v>
      </c>
      <c r="BI15" s="6">
        <v>43.379629629629626</v>
      </c>
      <c r="BU15" s="6" t="s">
        <v>72</v>
      </c>
      <c r="BV15" s="6">
        <v>0</v>
      </c>
      <c r="BW15" s="6">
        <v>0</v>
      </c>
      <c r="BX15" s="6">
        <v>3</v>
      </c>
      <c r="BY15" s="6">
        <v>6</v>
      </c>
      <c r="BZ15" s="6">
        <v>0</v>
      </c>
      <c r="CA15" s="6">
        <v>1</v>
      </c>
      <c r="CB15" s="6">
        <v>0</v>
      </c>
      <c r="CC15" s="6">
        <v>1</v>
      </c>
    </row>
    <row r="16" spans="1:81" ht="15">
      <c r="A16" s="19">
        <f t="shared" si="1"/>
        <v>0.5793650793650794</v>
      </c>
      <c r="B16" s="11">
        <f t="shared" si="2"/>
        <v>252</v>
      </c>
      <c r="C16" s="6" t="s">
        <v>73</v>
      </c>
      <c r="D16" s="6">
        <v>146</v>
      </c>
      <c r="E16" s="6">
        <v>106</v>
      </c>
      <c r="F16" s="6">
        <f t="shared" si="3"/>
        <v>252</v>
      </c>
      <c r="G16" s="10">
        <f t="shared" si="4"/>
        <v>0.5793650793650794</v>
      </c>
      <c r="H16" s="13"/>
      <c r="I16" s="13"/>
      <c r="J16" s="13"/>
      <c r="K16" s="13"/>
      <c r="L16" s="13"/>
      <c r="M16" s="13"/>
      <c r="N16" s="13"/>
      <c r="O16" s="13"/>
      <c r="P16" s="13"/>
      <c r="S16" s="6" t="s">
        <v>39</v>
      </c>
      <c r="T16" s="6"/>
      <c r="U16" s="6">
        <f>U7+U8+U9+U10+U11+U12+U13+U14+U15</f>
        <v>912</v>
      </c>
      <c r="V16" s="6">
        <f>V7+V8+V9+V10+V11+V12+V13+V14+V15</f>
        <v>1543</v>
      </c>
      <c r="W16" s="6">
        <f>V16+U16</f>
        <v>2455</v>
      </c>
      <c r="AS16" s="6" t="s">
        <v>73</v>
      </c>
      <c r="AT16" s="6">
        <v>12.821917808219178</v>
      </c>
      <c r="AU16" s="6">
        <v>18.35576923076923</v>
      </c>
      <c r="BG16" s="6" t="s">
        <v>73</v>
      </c>
      <c r="BH16" s="6">
        <v>42.54109589041096</v>
      </c>
      <c r="BI16" s="6">
        <v>48.53846153846154</v>
      </c>
      <c r="BU16" s="6" t="s">
        <v>8</v>
      </c>
      <c r="BV16" s="6">
        <v>0</v>
      </c>
      <c r="BW16" s="6">
        <v>0</v>
      </c>
      <c r="BX16" s="6">
        <v>1</v>
      </c>
      <c r="BY16" s="6">
        <v>3</v>
      </c>
      <c r="BZ16" s="6">
        <v>4</v>
      </c>
      <c r="CA16" s="6">
        <v>2</v>
      </c>
      <c r="CB16" s="6">
        <v>0</v>
      </c>
      <c r="CC16" s="6">
        <v>1</v>
      </c>
    </row>
    <row r="17" spans="1:81" ht="15">
      <c r="A17" s="19">
        <f t="shared" si="1"/>
        <v>0.5357142857142857</v>
      </c>
      <c r="B17" s="11">
        <f t="shared" si="2"/>
        <v>56</v>
      </c>
      <c r="C17" s="6" t="s">
        <v>9</v>
      </c>
      <c r="D17" s="6">
        <v>30</v>
      </c>
      <c r="E17" s="6">
        <v>26</v>
      </c>
      <c r="F17" s="6">
        <f t="shared" si="3"/>
        <v>56</v>
      </c>
      <c r="G17" s="10">
        <f t="shared" si="4"/>
        <v>0.5357142857142857</v>
      </c>
      <c r="H17" s="13"/>
      <c r="I17" s="13"/>
      <c r="J17" s="13"/>
      <c r="K17" s="13"/>
      <c r="L17" s="13"/>
      <c r="M17" s="13"/>
      <c r="N17" s="13"/>
      <c r="O17" s="13"/>
      <c r="P17" s="13"/>
      <c r="AS17" s="6" t="s">
        <v>9</v>
      </c>
      <c r="AT17" s="6">
        <v>10.933333333333334</v>
      </c>
      <c r="AU17" s="6">
        <v>18.423076923076923</v>
      </c>
      <c r="BG17" s="6" t="s">
        <v>9</v>
      </c>
      <c r="BH17" s="6">
        <v>40.4</v>
      </c>
      <c r="BI17" s="6">
        <v>47.69230769230769</v>
      </c>
      <c r="BU17" s="6" t="s">
        <v>73</v>
      </c>
      <c r="BV17" s="6">
        <v>0</v>
      </c>
      <c r="BW17" s="6">
        <v>0</v>
      </c>
      <c r="BX17" s="6">
        <v>1</v>
      </c>
      <c r="BY17" s="6">
        <v>2</v>
      </c>
      <c r="BZ17" s="6">
        <v>1</v>
      </c>
      <c r="CA17" s="6">
        <v>2</v>
      </c>
      <c r="CB17" s="6">
        <v>0</v>
      </c>
      <c r="CC17" s="6">
        <v>1</v>
      </c>
    </row>
    <row r="18" spans="1:81" ht="15">
      <c r="A18" s="19">
        <f t="shared" si="1"/>
        <v>0.6</v>
      </c>
      <c r="B18" s="11">
        <f t="shared" si="2"/>
        <v>145</v>
      </c>
      <c r="C18" s="6" t="s">
        <v>10</v>
      </c>
      <c r="D18" s="6">
        <v>87</v>
      </c>
      <c r="E18" s="6">
        <v>58</v>
      </c>
      <c r="F18" s="6">
        <f t="shared" si="3"/>
        <v>145</v>
      </c>
      <c r="G18" s="10">
        <f t="shared" si="4"/>
        <v>0.6</v>
      </c>
      <c r="H18" s="13"/>
      <c r="I18" s="13"/>
      <c r="J18" s="13"/>
      <c r="K18" s="13"/>
      <c r="L18" s="13"/>
      <c r="M18" s="13"/>
      <c r="N18" s="13"/>
      <c r="O18" s="13"/>
      <c r="P18" s="13"/>
      <c r="AS18" s="6" t="s">
        <v>10</v>
      </c>
      <c r="AT18" s="6">
        <v>12.632183908045977</v>
      </c>
      <c r="AU18" s="6">
        <v>17.56896551724138</v>
      </c>
      <c r="BG18" s="6" t="s">
        <v>10</v>
      </c>
      <c r="BH18" s="6">
        <v>43.252873563218394</v>
      </c>
      <c r="BI18" s="6">
        <v>46.8448275862069</v>
      </c>
      <c r="BU18" s="6" t="s">
        <v>9</v>
      </c>
      <c r="BV18" s="6">
        <v>0</v>
      </c>
      <c r="BW18" s="6">
        <v>0</v>
      </c>
      <c r="BX18" s="6">
        <v>1</v>
      </c>
      <c r="BY18" s="6">
        <v>1</v>
      </c>
      <c r="BZ18" s="6">
        <v>0</v>
      </c>
      <c r="CA18" s="6">
        <v>1</v>
      </c>
      <c r="CB18" s="6">
        <v>0</v>
      </c>
      <c r="CC18" s="6">
        <v>1</v>
      </c>
    </row>
    <row r="19" spans="1:81" ht="15">
      <c r="A19" s="19">
        <f t="shared" si="1"/>
        <v>0.5862068965517241</v>
      </c>
      <c r="B19" s="11">
        <f t="shared" si="2"/>
        <v>58</v>
      </c>
      <c r="C19" s="6" t="s">
        <v>71</v>
      </c>
      <c r="D19" s="6">
        <v>34</v>
      </c>
      <c r="E19" s="6">
        <v>24</v>
      </c>
      <c r="F19" s="6">
        <f t="shared" si="3"/>
        <v>58</v>
      </c>
      <c r="G19" s="10">
        <f t="shared" si="4"/>
        <v>0.5862068965517241</v>
      </c>
      <c r="H19" s="13"/>
      <c r="I19" s="13"/>
      <c r="J19" s="13"/>
      <c r="K19" s="13"/>
      <c r="L19" s="13"/>
      <c r="M19" s="13"/>
      <c r="N19" s="13"/>
      <c r="O19" s="13"/>
      <c r="P19" s="13"/>
      <c r="AS19" s="6" t="s">
        <v>71</v>
      </c>
      <c r="AT19" s="6">
        <v>12.176470588235293</v>
      </c>
      <c r="AU19" s="6">
        <v>14.208333333333334</v>
      </c>
      <c r="BG19" s="6" t="s">
        <v>71</v>
      </c>
      <c r="BH19" s="6">
        <v>42.5</v>
      </c>
      <c r="BI19" s="6">
        <v>44.375</v>
      </c>
      <c r="BU19" s="6" t="s">
        <v>10</v>
      </c>
      <c r="BV19" s="6">
        <v>0</v>
      </c>
      <c r="BW19" s="6">
        <v>0</v>
      </c>
      <c r="BX19" s="6">
        <v>0</v>
      </c>
      <c r="BY19" s="6">
        <v>4</v>
      </c>
      <c r="BZ19" s="6">
        <v>1</v>
      </c>
      <c r="CA19" s="6">
        <v>2</v>
      </c>
      <c r="CB19" s="6">
        <v>0</v>
      </c>
      <c r="CC19" s="6">
        <v>1</v>
      </c>
    </row>
    <row r="20" spans="1:81" ht="15">
      <c r="A20" s="19">
        <f t="shared" si="1"/>
        <v>0.46153846153846156</v>
      </c>
      <c r="B20" s="11">
        <f t="shared" si="2"/>
        <v>13</v>
      </c>
      <c r="C20" s="6" t="s">
        <v>11</v>
      </c>
      <c r="D20" s="6">
        <v>6</v>
      </c>
      <c r="E20" s="6">
        <v>7</v>
      </c>
      <c r="F20" s="6">
        <f t="shared" si="3"/>
        <v>13</v>
      </c>
      <c r="G20" s="10">
        <f t="shared" si="4"/>
        <v>0.46153846153846156</v>
      </c>
      <c r="H20" s="13"/>
      <c r="I20" s="13"/>
      <c r="J20" s="13"/>
      <c r="K20" s="13"/>
      <c r="L20" s="13"/>
      <c r="M20" s="13"/>
      <c r="N20" s="13"/>
      <c r="O20" s="13"/>
      <c r="P20" s="13"/>
      <c r="AS20" s="6" t="s">
        <v>11</v>
      </c>
      <c r="AT20" s="6">
        <v>24</v>
      </c>
      <c r="AU20" s="6">
        <v>18.428571428571427</v>
      </c>
      <c r="BG20" s="6" t="s">
        <v>11</v>
      </c>
      <c r="BH20" s="6">
        <v>51.5</v>
      </c>
      <c r="BI20" s="6">
        <v>48</v>
      </c>
      <c r="BU20" s="6" t="s">
        <v>71</v>
      </c>
      <c r="BV20" s="6">
        <v>0</v>
      </c>
      <c r="BW20" s="6">
        <v>0</v>
      </c>
      <c r="BX20" s="6">
        <v>0</v>
      </c>
      <c r="BY20" s="6">
        <v>0</v>
      </c>
      <c r="BZ20" s="6">
        <v>1</v>
      </c>
      <c r="CA20" s="6">
        <v>0</v>
      </c>
      <c r="CB20" s="6">
        <v>0</v>
      </c>
      <c r="CC20" s="6">
        <v>1</v>
      </c>
    </row>
    <row r="21" spans="1:81" ht="15">
      <c r="A21" s="19">
        <f t="shared" si="1"/>
        <v>0.7591973244147158</v>
      </c>
      <c r="B21" s="11">
        <f t="shared" si="2"/>
        <v>299</v>
      </c>
      <c r="C21" s="6" t="s">
        <v>12</v>
      </c>
      <c r="D21" s="6">
        <v>227</v>
      </c>
      <c r="E21" s="6">
        <v>72</v>
      </c>
      <c r="F21" s="6">
        <f t="shared" si="3"/>
        <v>299</v>
      </c>
      <c r="G21" s="10">
        <f t="shared" si="4"/>
        <v>0.7591973244147158</v>
      </c>
      <c r="H21" s="13"/>
      <c r="I21" s="13"/>
      <c r="J21" s="13"/>
      <c r="K21" s="13"/>
      <c r="L21" s="13"/>
      <c r="M21" s="13"/>
      <c r="N21" s="13"/>
      <c r="O21" s="13"/>
      <c r="P21" s="13"/>
      <c r="AS21" s="6" t="s">
        <v>12</v>
      </c>
      <c r="AT21" s="6">
        <v>14.854625550660794</v>
      </c>
      <c r="AU21" s="6">
        <v>18.095890410958905</v>
      </c>
      <c r="BG21" s="6" t="s">
        <v>12</v>
      </c>
      <c r="BH21" s="6">
        <v>44.62555066079295</v>
      </c>
      <c r="BI21" s="6">
        <v>47.67123287671233</v>
      </c>
      <c r="BU21" s="6" t="s">
        <v>11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1</v>
      </c>
    </row>
    <row r="22" spans="1:81" ht="15">
      <c r="A22" s="19">
        <f t="shared" si="1"/>
        <v>0.6065573770491803</v>
      </c>
      <c r="B22" s="11">
        <f t="shared" si="2"/>
        <v>61</v>
      </c>
      <c r="C22" s="6" t="s">
        <v>13</v>
      </c>
      <c r="D22" s="6">
        <v>37</v>
      </c>
      <c r="E22" s="6">
        <v>24</v>
      </c>
      <c r="F22" s="6">
        <f t="shared" si="3"/>
        <v>61</v>
      </c>
      <c r="G22" s="10">
        <f t="shared" si="4"/>
        <v>0.6065573770491803</v>
      </c>
      <c r="H22" s="13"/>
      <c r="I22" s="13"/>
      <c r="J22" s="13"/>
      <c r="K22" s="13"/>
      <c r="L22" s="13"/>
      <c r="M22" s="13"/>
      <c r="N22" s="13"/>
      <c r="O22" s="13"/>
      <c r="P22" s="13"/>
      <c r="AS22" s="6" t="s">
        <v>13</v>
      </c>
      <c r="AT22" s="6">
        <v>12.297297297297296</v>
      </c>
      <c r="AU22" s="6">
        <v>18.541666666666668</v>
      </c>
      <c r="BG22" s="6" t="s">
        <v>13</v>
      </c>
      <c r="BH22" s="6">
        <v>43.2972972972973</v>
      </c>
      <c r="BI22" s="6">
        <v>49</v>
      </c>
      <c r="BU22" s="6" t="s">
        <v>12</v>
      </c>
      <c r="BV22" s="6">
        <v>0</v>
      </c>
      <c r="BW22" s="6">
        <v>0</v>
      </c>
      <c r="BX22" s="6">
        <v>0</v>
      </c>
      <c r="BY22" s="6">
        <v>1</v>
      </c>
      <c r="BZ22" s="6">
        <v>3</v>
      </c>
      <c r="CA22" s="6">
        <v>0</v>
      </c>
      <c r="CB22" s="6">
        <v>0</v>
      </c>
      <c r="CC22" s="6">
        <v>1</v>
      </c>
    </row>
    <row r="23" spans="1:81" ht="15">
      <c r="A23" s="19">
        <f t="shared" si="1"/>
        <v>0.7142857142857143</v>
      </c>
      <c r="B23" s="11">
        <f t="shared" si="2"/>
        <v>21</v>
      </c>
      <c r="C23" s="6" t="s">
        <v>14</v>
      </c>
      <c r="D23" s="6">
        <v>15</v>
      </c>
      <c r="E23" s="6">
        <v>6</v>
      </c>
      <c r="F23" s="6">
        <f t="shared" si="3"/>
        <v>21</v>
      </c>
      <c r="G23" s="10">
        <f t="shared" si="4"/>
        <v>0.7142857142857143</v>
      </c>
      <c r="H23" s="13"/>
      <c r="I23" s="13"/>
      <c r="J23" s="13"/>
      <c r="K23" s="13"/>
      <c r="L23" s="13"/>
      <c r="M23" s="13"/>
      <c r="N23" s="13"/>
      <c r="O23" s="13"/>
      <c r="P23" s="13"/>
      <c r="AS23" s="6" t="s">
        <v>14</v>
      </c>
      <c r="AT23" s="6">
        <v>18.8</v>
      </c>
      <c r="AU23" s="6">
        <v>15.833333333333334</v>
      </c>
      <c r="BG23" s="6" t="s">
        <v>14</v>
      </c>
      <c r="BH23" s="6">
        <v>46.266666666666666</v>
      </c>
      <c r="BI23" s="6">
        <v>45.833333333333336</v>
      </c>
      <c r="BU23" s="6" t="s">
        <v>13</v>
      </c>
      <c r="BV23" s="6">
        <v>0</v>
      </c>
      <c r="BW23" s="6">
        <v>0</v>
      </c>
      <c r="BX23" s="6">
        <v>0</v>
      </c>
      <c r="BY23" s="6">
        <v>0</v>
      </c>
      <c r="BZ23" s="6">
        <v>1</v>
      </c>
      <c r="CA23" s="6">
        <v>0</v>
      </c>
      <c r="CB23" s="6">
        <v>0</v>
      </c>
      <c r="CC23" s="6">
        <v>1</v>
      </c>
    </row>
    <row r="24" spans="1:81" ht="15">
      <c r="A24" s="19">
        <f t="shared" si="1"/>
        <v>0.7659574468085106</v>
      </c>
      <c r="B24" s="11">
        <f t="shared" si="2"/>
        <v>94</v>
      </c>
      <c r="C24" s="6" t="s">
        <v>16</v>
      </c>
      <c r="D24" s="6">
        <v>72</v>
      </c>
      <c r="E24" s="6">
        <v>22</v>
      </c>
      <c r="F24" s="6">
        <f t="shared" si="3"/>
        <v>94</v>
      </c>
      <c r="G24" s="10">
        <f t="shared" si="4"/>
        <v>0.7659574468085106</v>
      </c>
      <c r="H24" s="13"/>
      <c r="I24" s="13"/>
      <c r="J24" s="13"/>
      <c r="K24" s="13"/>
      <c r="L24" s="13"/>
      <c r="M24" s="13"/>
      <c r="N24" s="13"/>
      <c r="O24" s="13"/>
      <c r="P24" s="13"/>
      <c r="AS24" s="6" t="s">
        <v>16</v>
      </c>
      <c r="AT24" s="6">
        <v>9.541666666666666</v>
      </c>
      <c r="AU24" s="6">
        <v>11.090909090909092</v>
      </c>
      <c r="BG24" s="6" t="s">
        <v>16</v>
      </c>
      <c r="BH24" s="6">
        <v>39.72222222222222</v>
      </c>
      <c r="BI24" s="6">
        <v>40.95454545454545</v>
      </c>
      <c r="BU24" s="6" t="s">
        <v>14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1</v>
      </c>
    </row>
    <row r="25" spans="73:81" ht="15">
      <c r="BU25" s="6" t="s">
        <v>16</v>
      </c>
      <c r="BV25" s="6">
        <v>0</v>
      </c>
      <c r="BW25" s="6">
        <v>0</v>
      </c>
      <c r="BX25" s="6">
        <v>2</v>
      </c>
      <c r="BY25" s="6">
        <v>1</v>
      </c>
      <c r="BZ25" s="6">
        <v>0</v>
      </c>
      <c r="CA25" s="6">
        <v>0</v>
      </c>
      <c r="CB25" s="6">
        <v>0</v>
      </c>
      <c r="CC25" s="6">
        <v>1</v>
      </c>
    </row>
    <row r="26" spans="74:82" ht="15">
      <c r="BV26" s="11"/>
      <c r="BW26" s="11"/>
      <c r="BX26" s="11"/>
      <c r="BY26" s="11"/>
      <c r="BZ26" s="11"/>
      <c r="CA26" s="11"/>
      <c r="CB26" s="11"/>
      <c r="CC26" s="11"/>
      <c r="CD26" s="11"/>
    </row>
  </sheetData>
  <sheetProtection/>
  <mergeCells count="10">
    <mergeCell ref="C4:E4"/>
    <mergeCell ref="S4:V4"/>
    <mergeCell ref="BG4:BI4"/>
    <mergeCell ref="BV6:BW6"/>
    <mergeCell ref="AC4:AE4"/>
    <mergeCell ref="AK4:AM4"/>
    <mergeCell ref="BX6:BY6"/>
    <mergeCell ref="BZ6:CA6"/>
    <mergeCell ref="CB6:CC6"/>
    <mergeCell ref="BU4:C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8"/>
  <sheetViews>
    <sheetView showGridLines="0" showRowColHeaders="0" zoomScalePageLayoutView="0" workbookViewId="0" topLeftCell="A1">
      <selection activeCell="I29" sqref="I29"/>
    </sheetView>
  </sheetViews>
  <sheetFormatPr defaultColWidth="11.421875" defaultRowHeight="15"/>
  <cols>
    <col min="1" max="1" width="6.140625" style="0" customWidth="1"/>
    <col min="2" max="2" width="16.7109375" style="0" customWidth="1"/>
    <col min="3" max="3" width="0.13671875" style="0" customWidth="1"/>
  </cols>
  <sheetData>
    <row r="1" ht="18.75">
      <c r="B1" s="1" t="s">
        <v>51</v>
      </c>
    </row>
    <row r="3" spans="2:5" ht="21" customHeight="1">
      <c r="B3" s="25" t="s">
        <v>52</v>
      </c>
      <c r="C3" s="26"/>
      <c r="D3" s="26"/>
      <c r="E3" s="26"/>
    </row>
    <row r="4" spans="2:4" ht="15">
      <c r="B4" s="2"/>
      <c r="D4" s="2"/>
    </row>
    <row r="5" spans="2:5" ht="12.75" customHeight="1">
      <c r="B5" s="3" t="s">
        <v>1</v>
      </c>
      <c r="C5" s="3" t="s">
        <v>55</v>
      </c>
      <c r="D5" s="3" t="s">
        <v>53</v>
      </c>
      <c r="E5" s="3" t="s">
        <v>54</v>
      </c>
    </row>
    <row r="6" spans="2:5" ht="15">
      <c r="B6" s="6" t="s">
        <v>15</v>
      </c>
      <c r="C6" s="10">
        <f aca="true" t="shared" si="0" ref="C6:C23">E6/D6</f>
        <v>0.012738853503184714</v>
      </c>
      <c r="D6" s="6">
        <v>157</v>
      </c>
      <c r="E6" s="6">
        <v>2</v>
      </c>
    </row>
    <row r="7" spans="2:5" ht="15">
      <c r="B7" s="6" t="s">
        <v>3</v>
      </c>
      <c r="C7" s="10">
        <f t="shared" si="0"/>
        <v>0.07441860465116279</v>
      </c>
      <c r="D7" s="6">
        <v>430</v>
      </c>
      <c r="E7" s="6">
        <v>32</v>
      </c>
    </row>
    <row r="8" spans="2:5" ht="15">
      <c r="B8" s="6" t="s">
        <v>4</v>
      </c>
      <c r="C8" s="10">
        <f t="shared" si="0"/>
        <v>0</v>
      </c>
      <c r="D8" s="6">
        <v>63</v>
      </c>
      <c r="E8" s="6">
        <v>0</v>
      </c>
    </row>
    <row r="9" spans="2:5" ht="15">
      <c r="B9" s="6" t="s">
        <v>5</v>
      </c>
      <c r="C9" s="10">
        <f t="shared" si="0"/>
        <v>0.24</v>
      </c>
      <c r="D9" s="6">
        <v>50</v>
      </c>
      <c r="E9" s="6">
        <v>12</v>
      </c>
    </row>
    <row r="10" spans="2:5" ht="15">
      <c r="B10" s="6" t="s">
        <v>6</v>
      </c>
      <c r="C10" s="10">
        <f t="shared" si="0"/>
        <v>0.1092436974789916</v>
      </c>
      <c r="D10" s="6">
        <v>119</v>
      </c>
      <c r="E10" s="6">
        <v>13</v>
      </c>
    </row>
    <row r="11" spans="2:5" ht="15">
      <c r="B11" s="6" t="s">
        <v>7</v>
      </c>
      <c r="C11" s="10">
        <f t="shared" si="0"/>
        <v>0.06896551724137931</v>
      </c>
      <c r="D11" s="6">
        <v>29</v>
      </c>
      <c r="E11" s="6">
        <v>2</v>
      </c>
    </row>
    <row r="12" spans="2:5" ht="15">
      <c r="B12" s="6" t="s">
        <v>70</v>
      </c>
      <c r="C12" s="10">
        <f t="shared" si="0"/>
        <v>0.13414634146341464</v>
      </c>
      <c r="D12" s="6">
        <v>82</v>
      </c>
      <c r="E12" s="6">
        <v>11</v>
      </c>
    </row>
    <row r="13" spans="2:5" ht="15">
      <c r="B13" s="6" t="s">
        <v>72</v>
      </c>
      <c r="C13" s="10">
        <f t="shared" si="0"/>
        <v>0.023622047244094488</v>
      </c>
      <c r="D13" s="6">
        <v>127</v>
      </c>
      <c r="E13" s="6">
        <v>3</v>
      </c>
    </row>
    <row r="14" spans="2:5" ht="15">
      <c r="B14" s="6" t="s">
        <v>8</v>
      </c>
      <c r="C14" s="10">
        <f t="shared" si="0"/>
        <v>0.050666666666666665</v>
      </c>
      <c r="D14" s="6">
        <v>375</v>
      </c>
      <c r="E14" s="6">
        <v>19</v>
      </c>
    </row>
    <row r="15" spans="2:5" ht="15">
      <c r="B15" s="6" t="s">
        <v>73</v>
      </c>
      <c r="C15" s="10">
        <f t="shared" si="0"/>
        <v>0.024096385542168676</v>
      </c>
      <c r="D15" s="6">
        <v>249</v>
      </c>
      <c r="E15" s="6">
        <v>6</v>
      </c>
    </row>
    <row r="16" spans="2:5" ht="15">
      <c r="B16" s="6" t="s">
        <v>9</v>
      </c>
      <c r="C16" s="10">
        <f t="shared" si="0"/>
        <v>0.017857142857142856</v>
      </c>
      <c r="D16" s="6">
        <v>56</v>
      </c>
      <c r="E16" s="6">
        <v>1</v>
      </c>
    </row>
    <row r="17" spans="2:5" ht="15">
      <c r="B17" s="6" t="s">
        <v>10</v>
      </c>
      <c r="C17" s="10">
        <f t="shared" si="0"/>
        <v>0.06896551724137931</v>
      </c>
      <c r="D17" s="6">
        <v>145</v>
      </c>
      <c r="E17" s="6">
        <v>10</v>
      </c>
    </row>
    <row r="18" spans="2:5" ht="15">
      <c r="B18" s="6" t="s">
        <v>71</v>
      </c>
      <c r="C18" s="10">
        <f t="shared" si="0"/>
        <v>0</v>
      </c>
      <c r="D18" s="6">
        <v>58</v>
      </c>
      <c r="E18" s="6">
        <v>0</v>
      </c>
    </row>
    <row r="19" spans="2:5" ht="15">
      <c r="B19" s="6" t="s">
        <v>11</v>
      </c>
      <c r="C19" s="10">
        <f t="shared" si="0"/>
        <v>0</v>
      </c>
      <c r="D19" s="6">
        <v>13</v>
      </c>
      <c r="E19" s="6">
        <v>0</v>
      </c>
    </row>
    <row r="20" spans="2:5" ht="15">
      <c r="B20" s="6" t="s">
        <v>12</v>
      </c>
      <c r="C20" s="10">
        <f t="shared" si="0"/>
        <v>0.06418918918918919</v>
      </c>
      <c r="D20" s="6">
        <v>296</v>
      </c>
      <c r="E20" s="6">
        <v>19</v>
      </c>
    </row>
    <row r="21" spans="2:5" ht="15">
      <c r="B21" s="6" t="s">
        <v>13</v>
      </c>
      <c r="C21" s="10">
        <f t="shared" si="0"/>
        <v>0.01694915254237288</v>
      </c>
      <c r="D21" s="6">
        <v>59</v>
      </c>
      <c r="E21" s="6">
        <v>1</v>
      </c>
    </row>
    <row r="22" spans="2:5" ht="15">
      <c r="B22" s="6" t="s">
        <v>14</v>
      </c>
      <c r="C22" s="10">
        <f t="shared" si="0"/>
        <v>0.09523809523809523</v>
      </c>
      <c r="D22" s="6">
        <v>21</v>
      </c>
      <c r="E22" s="6">
        <v>2</v>
      </c>
    </row>
    <row r="23" spans="2:5" ht="15">
      <c r="B23" s="6" t="s">
        <v>16</v>
      </c>
      <c r="C23" s="10">
        <f t="shared" si="0"/>
        <v>0.07446808510638298</v>
      </c>
      <c r="D23" s="6">
        <v>94</v>
      </c>
      <c r="E23" s="6">
        <v>7</v>
      </c>
    </row>
    <row r="24" ht="15.75">
      <c r="E24" s="14"/>
    </row>
    <row r="38" ht="15">
      <c r="F38" s="6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3"/>
  <sheetViews>
    <sheetView showGridLines="0" showRowColHeaders="0" zoomScalePageLayoutView="0" workbookViewId="0" topLeftCell="A1">
      <selection activeCell="B9" sqref="B9"/>
    </sheetView>
  </sheetViews>
  <sheetFormatPr defaultColWidth="11.421875" defaultRowHeight="15"/>
  <cols>
    <col min="2" max="2" width="16.140625" style="0" customWidth="1"/>
    <col min="3" max="3" width="0.13671875" style="0" customWidth="1"/>
  </cols>
  <sheetData>
    <row r="1" ht="18.75">
      <c r="B1" s="1" t="s">
        <v>56</v>
      </c>
    </row>
    <row r="3" spans="2:5" ht="23.25" customHeight="1">
      <c r="B3" s="25"/>
      <c r="C3" s="26"/>
      <c r="D3" s="26"/>
      <c r="E3" s="26"/>
    </row>
    <row r="4" spans="2:4" ht="15">
      <c r="B4" s="2"/>
      <c r="D4" s="2"/>
    </row>
    <row r="5" spans="2:5" ht="18.75" customHeight="1">
      <c r="B5" s="3" t="s">
        <v>1</v>
      </c>
      <c r="C5" s="3" t="s">
        <v>59</v>
      </c>
      <c r="D5" s="3" t="s">
        <v>57</v>
      </c>
      <c r="E5" s="3" t="s">
        <v>58</v>
      </c>
    </row>
    <row r="6" spans="2:5" ht="15">
      <c r="B6" s="6" t="s">
        <v>15</v>
      </c>
      <c r="C6" s="10">
        <f aca="true" t="shared" si="0" ref="C6:C23">E6/D6</f>
        <v>0.050955414012738856</v>
      </c>
      <c r="D6" s="6">
        <v>57305</v>
      </c>
      <c r="E6" s="6">
        <v>2920</v>
      </c>
    </row>
    <row r="7" spans="2:5" ht="15">
      <c r="B7" s="6" t="s">
        <v>3</v>
      </c>
      <c r="C7" s="10">
        <f t="shared" si="0"/>
        <v>0.07306785600509716</v>
      </c>
      <c r="D7" s="6">
        <v>156950</v>
      </c>
      <c r="E7" s="6">
        <v>11468</v>
      </c>
    </row>
    <row r="8" spans="2:5" ht="15">
      <c r="B8" s="6" t="s">
        <v>4</v>
      </c>
      <c r="C8" s="10">
        <f t="shared" si="0"/>
        <v>0.017525549032398346</v>
      </c>
      <c r="D8" s="6">
        <v>22995</v>
      </c>
      <c r="E8" s="6">
        <v>403</v>
      </c>
    </row>
    <row r="9" spans="2:5" ht="15">
      <c r="B9" s="6" t="s">
        <v>5</v>
      </c>
      <c r="C9" s="10">
        <f t="shared" si="0"/>
        <v>0.07391780821917808</v>
      </c>
      <c r="D9" s="6">
        <v>18250</v>
      </c>
      <c r="E9" s="6">
        <v>1349</v>
      </c>
    </row>
    <row r="10" spans="2:5" ht="15">
      <c r="B10" s="6" t="s">
        <v>6</v>
      </c>
      <c r="C10" s="10">
        <f t="shared" si="0"/>
        <v>0.06665131806147116</v>
      </c>
      <c r="D10" s="6">
        <v>43435</v>
      </c>
      <c r="E10" s="6">
        <v>2895</v>
      </c>
    </row>
    <row r="11" spans="2:5" ht="15">
      <c r="B11" s="6" t="s">
        <v>7</v>
      </c>
      <c r="C11" s="10">
        <f t="shared" si="0"/>
        <v>0.055077940481813886</v>
      </c>
      <c r="D11" s="6">
        <v>10585</v>
      </c>
      <c r="E11" s="6">
        <v>583</v>
      </c>
    </row>
    <row r="12" spans="2:5" ht="15">
      <c r="B12" s="6" t="s">
        <v>70</v>
      </c>
      <c r="C12" s="10">
        <f t="shared" si="0"/>
        <v>0.09475442699632476</v>
      </c>
      <c r="D12" s="6">
        <v>29930</v>
      </c>
      <c r="E12" s="6">
        <v>2836</v>
      </c>
    </row>
    <row r="13" spans="2:5" ht="15">
      <c r="B13" s="6" t="s">
        <v>72</v>
      </c>
      <c r="C13" s="10">
        <f t="shared" si="0"/>
        <v>0.04793441915650955</v>
      </c>
      <c r="D13" s="6">
        <v>46355</v>
      </c>
      <c r="E13" s="6">
        <v>2222</v>
      </c>
    </row>
    <row r="14" spans="2:5" ht="15">
      <c r="B14" s="6" t="s">
        <v>8</v>
      </c>
      <c r="C14" s="10">
        <f t="shared" si="0"/>
        <v>0.10399269406392694</v>
      </c>
      <c r="D14" s="6">
        <v>136875</v>
      </c>
      <c r="E14" s="6">
        <v>14234</v>
      </c>
    </row>
    <row r="15" spans="2:5" ht="15">
      <c r="B15" s="6" t="s">
        <v>73</v>
      </c>
      <c r="C15" s="10">
        <f t="shared" si="0"/>
        <v>0.08468944270231611</v>
      </c>
      <c r="D15" s="6">
        <v>90885</v>
      </c>
      <c r="E15" s="6">
        <v>7697</v>
      </c>
    </row>
    <row r="16" spans="2:5" ht="15">
      <c r="B16" s="6" t="s">
        <v>9</v>
      </c>
      <c r="C16" s="10">
        <f t="shared" si="0"/>
        <v>0.0563600782778865</v>
      </c>
      <c r="D16" s="6">
        <v>20440</v>
      </c>
      <c r="E16" s="6">
        <v>1152</v>
      </c>
    </row>
    <row r="17" spans="2:5" ht="15">
      <c r="B17" s="6" t="s">
        <v>10</v>
      </c>
      <c r="C17" s="10">
        <f t="shared" si="0"/>
        <v>0.08704770902220123</v>
      </c>
      <c r="D17" s="6">
        <v>52925</v>
      </c>
      <c r="E17" s="6">
        <v>4607</v>
      </c>
    </row>
    <row r="18" spans="2:5" ht="15">
      <c r="B18" s="6" t="s">
        <v>71</v>
      </c>
      <c r="C18" s="10">
        <f t="shared" si="0"/>
        <v>0.10519603212092583</v>
      </c>
      <c r="D18" s="6">
        <v>21170</v>
      </c>
      <c r="E18" s="6">
        <v>2227</v>
      </c>
    </row>
    <row r="19" spans="2:5" ht="15">
      <c r="B19" s="6" t="s">
        <v>11</v>
      </c>
      <c r="C19" s="10">
        <f t="shared" si="0"/>
        <v>0</v>
      </c>
      <c r="D19" s="6">
        <v>4745</v>
      </c>
      <c r="E19" s="6">
        <v>0</v>
      </c>
    </row>
    <row r="20" spans="2:5" ht="15">
      <c r="B20" s="6" t="s">
        <v>12</v>
      </c>
      <c r="C20" s="10">
        <f t="shared" si="0"/>
        <v>0.11554054054054054</v>
      </c>
      <c r="D20" s="6">
        <v>108040</v>
      </c>
      <c r="E20" s="6">
        <v>12483</v>
      </c>
    </row>
    <row r="21" spans="2:5" ht="15">
      <c r="B21" s="6" t="s">
        <v>13</v>
      </c>
      <c r="C21" s="10">
        <f t="shared" si="0"/>
        <v>0.06900394706292083</v>
      </c>
      <c r="D21" s="6">
        <v>21535</v>
      </c>
      <c r="E21" s="6">
        <v>1486</v>
      </c>
    </row>
    <row r="22" spans="2:5" ht="15">
      <c r="B22" s="6" t="s">
        <v>14</v>
      </c>
      <c r="C22" s="10">
        <f t="shared" si="0"/>
        <v>0.09549902152641879</v>
      </c>
      <c r="D22" s="6">
        <v>7665</v>
      </c>
      <c r="E22" s="6">
        <v>732</v>
      </c>
    </row>
    <row r="23" spans="2:5" ht="15">
      <c r="B23" s="6" t="s">
        <v>16</v>
      </c>
      <c r="C23" s="10">
        <f t="shared" si="0"/>
        <v>0.10833576216846401</v>
      </c>
      <c r="D23" s="6">
        <v>34310</v>
      </c>
      <c r="E23" s="6">
        <v>3717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6"/>
  <sheetViews>
    <sheetView showGridLines="0" showRowColHeaders="0" zoomScalePageLayoutView="0" workbookViewId="0" topLeftCell="A1">
      <selection activeCell="B9" sqref="B9"/>
    </sheetView>
  </sheetViews>
  <sheetFormatPr defaultColWidth="11.421875" defaultRowHeight="15"/>
  <cols>
    <col min="2" max="3" width="18.8515625" style="0" customWidth="1"/>
    <col min="6" max="6" width="12.7109375" style="0" bestFit="1" customWidth="1"/>
  </cols>
  <sheetData>
    <row r="1" spans="2:3" ht="18.75">
      <c r="B1" s="1" t="s">
        <v>65</v>
      </c>
      <c r="C1" s="1"/>
    </row>
    <row r="4" spans="2:7" ht="18" customHeight="1">
      <c r="B4" s="25" t="s">
        <v>63</v>
      </c>
      <c r="C4" s="26"/>
      <c r="D4" s="26"/>
      <c r="E4" s="26"/>
      <c r="F4" s="7"/>
      <c r="G4" s="17" t="s">
        <v>67</v>
      </c>
    </row>
    <row r="5" spans="2:6" ht="15">
      <c r="B5" s="2"/>
      <c r="C5" s="2"/>
      <c r="D5" s="2"/>
      <c r="E5" s="2"/>
      <c r="F5" s="2"/>
    </row>
    <row r="8" spans="2:6" ht="18">
      <c r="B8" s="3" t="s">
        <v>1</v>
      </c>
      <c r="C8" s="3" t="s">
        <v>66</v>
      </c>
      <c r="D8" s="3" t="s">
        <v>64</v>
      </c>
      <c r="E8" s="3" t="s">
        <v>68</v>
      </c>
      <c r="F8" s="4"/>
    </row>
    <row r="9" spans="2:6" ht="15">
      <c r="B9" s="6" t="s">
        <v>3</v>
      </c>
      <c r="C9" s="16">
        <f aca="true" t="shared" si="0" ref="C9:C25">D9/((E9/100000))</f>
        <v>4.977480406428802</v>
      </c>
      <c r="D9" s="6">
        <v>426</v>
      </c>
      <c r="E9" s="6">
        <f>8390624+84672+83251</f>
        <v>8558547</v>
      </c>
      <c r="F9" s="15"/>
    </row>
    <row r="10" spans="2:6" ht="15">
      <c r="B10" s="6" t="s">
        <v>4</v>
      </c>
      <c r="C10" s="16">
        <f t="shared" si="0"/>
        <v>4.720557954964379</v>
      </c>
      <c r="D10" s="6">
        <v>63</v>
      </c>
      <c r="E10" s="6">
        <v>1334588</v>
      </c>
      <c r="F10" s="15"/>
    </row>
    <row r="11" spans="2:6" ht="15">
      <c r="B11" s="6" t="s">
        <v>5</v>
      </c>
      <c r="C11" s="16">
        <f t="shared" si="0"/>
        <v>4.702602702491721</v>
      </c>
      <c r="D11" s="6">
        <v>50</v>
      </c>
      <c r="E11" s="6">
        <v>1063241</v>
      </c>
      <c r="F11" s="15"/>
    </row>
    <row r="12" spans="2:6" ht="15">
      <c r="B12" s="6" t="s">
        <v>6</v>
      </c>
      <c r="C12" s="16">
        <f t="shared" si="0"/>
        <v>5.6870986744794765</v>
      </c>
      <c r="D12" s="6">
        <v>120</v>
      </c>
      <c r="E12" s="6">
        <v>2110039</v>
      </c>
      <c r="F12" s="15"/>
    </row>
    <row r="13" spans="2:6" ht="15">
      <c r="B13" s="6" t="s">
        <v>7</v>
      </c>
      <c r="C13" s="16">
        <f t="shared" si="0"/>
        <v>4.75674353337705</v>
      </c>
      <c r="D13" s="6">
        <v>28</v>
      </c>
      <c r="E13" s="6">
        <v>588638</v>
      </c>
      <c r="F13" s="15"/>
    </row>
    <row r="14" spans="2:6" ht="15">
      <c r="B14" s="6" t="s">
        <v>70</v>
      </c>
      <c r="C14" s="16">
        <f t="shared" si="0"/>
        <v>4.029482379409345</v>
      </c>
      <c r="D14" s="6">
        <v>84</v>
      </c>
      <c r="E14" s="6">
        <v>2084635</v>
      </c>
      <c r="F14" s="15"/>
    </row>
    <row r="15" spans="2:6" ht="15">
      <c r="B15" s="6" t="s">
        <v>72</v>
      </c>
      <c r="C15" s="16">
        <f t="shared" si="0"/>
        <v>5.024776935795314</v>
      </c>
      <c r="D15" s="6">
        <v>126</v>
      </c>
      <c r="E15" s="6">
        <v>2507574</v>
      </c>
      <c r="F15" s="15"/>
    </row>
    <row r="16" spans="2:6" ht="15">
      <c r="B16" s="6" t="s">
        <v>8</v>
      </c>
      <c r="C16" s="16">
        <f t="shared" si="0"/>
        <v>5.099794250143029</v>
      </c>
      <c r="D16" s="6">
        <v>380</v>
      </c>
      <c r="E16" s="6">
        <v>7451281</v>
      </c>
      <c r="F16" s="15"/>
    </row>
    <row r="17" spans="2:6" ht="15">
      <c r="B17" s="6" t="s">
        <v>73</v>
      </c>
      <c r="C17" s="16">
        <f t="shared" si="0"/>
        <v>5.072368814351906</v>
      </c>
      <c r="D17" s="6">
        <v>252</v>
      </c>
      <c r="E17" s="6">
        <v>4968093</v>
      </c>
      <c r="F17" s="15"/>
    </row>
    <row r="18" spans="2:6" ht="15">
      <c r="B18" s="6" t="s">
        <v>9</v>
      </c>
      <c r="C18" s="16">
        <f t="shared" si="0"/>
        <v>5.096705434999259</v>
      </c>
      <c r="D18" s="6">
        <v>56</v>
      </c>
      <c r="E18" s="6">
        <v>1098749</v>
      </c>
      <c r="F18" s="15"/>
    </row>
    <row r="19" spans="2:6" ht="15">
      <c r="B19" s="6" t="s">
        <v>10</v>
      </c>
      <c r="C19" s="16">
        <f t="shared" si="0"/>
        <v>5.265145463260178</v>
      </c>
      <c r="D19" s="6">
        <v>145</v>
      </c>
      <c r="E19" s="6">
        <v>2753960</v>
      </c>
      <c r="F19" s="15"/>
    </row>
    <row r="20" spans="2:6" ht="15">
      <c r="B20" s="6" t="s">
        <v>71</v>
      </c>
      <c r="C20" s="16">
        <f t="shared" si="0"/>
        <v>5.200604346091253</v>
      </c>
      <c r="D20" s="6">
        <v>58</v>
      </c>
      <c r="E20" s="6">
        <v>1115255</v>
      </c>
      <c r="F20" s="15"/>
    </row>
    <row r="21" spans="2:6" ht="15">
      <c r="B21" s="6" t="s">
        <v>11</v>
      </c>
      <c r="C21" s="16">
        <f t="shared" si="0"/>
        <v>4.107762407022378</v>
      </c>
      <c r="D21" s="6">
        <v>13</v>
      </c>
      <c r="E21" s="6">
        <v>316474</v>
      </c>
      <c r="F21" s="15"/>
    </row>
    <row r="22" spans="2:6" ht="15">
      <c r="B22" s="6" t="s">
        <v>12</v>
      </c>
      <c r="C22" s="16">
        <f t="shared" si="0"/>
        <v>4.680112729671837</v>
      </c>
      <c r="D22" s="6">
        <v>299</v>
      </c>
      <c r="E22" s="6">
        <v>6388735</v>
      </c>
      <c r="F22" s="15"/>
    </row>
    <row r="23" spans="2:6" ht="15">
      <c r="B23" s="6" t="s">
        <v>13</v>
      </c>
      <c r="C23" s="16">
        <f t="shared" si="0"/>
        <v>4.169434898033393</v>
      </c>
      <c r="D23" s="6">
        <v>61</v>
      </c>
      <c r="E23" s="6">
        <v>1463028</v>
      </c>
      <c r="F23" s="15"/>
    </row>
    <row r="24" spans="2:6" ht="15">
      <c r="B24" s="6" t="s">
        <v>14</v>
      </c>
      <c r="C24" s="16">
        <f t="shared" si="0"/>
        <v>3.298505305881392</v>
      </c>
      <c r="D24" s="6">
        <v>21</v>
      </c>
      <c r="E24" s="6">
        <v>636652</v>
      </c>
      <c r="F24" s="15"/>
    </row>
    <row r="25" spans="2:6" ht="15">
      <c r="B25" s="6" t="s">
        <v>16</v>
      </c>
      <c r="C25" s="16">
        <f t="shared" si="0"/>
        <v>4.331471875614873</v>
      </c>
      <c r="D25" s="6">
        <v>94</v>
      </c>
      <c r="E25" s="6">
        <v>2170163</v>
      </c>
      <c r="F25" s="15"/>
    </row>
    <row r="26" spans="2:6" ht="15">
      <c r="B26" s="6" t="s">
        <v>39</v>
      </c>
      <c r="C26" s="16">
        <f>SUM(C9:C25)</f>
        <v>80.22064811201557</v>
      </c>
      <c r="D26" s="6">
        <f>SUM(D9:D25)</f>
        <v>2276</v>
      </c>
      <c r="E26" s="6">
        <f>SUM(E9:E25)</f>
        <v>46609652</v>
      </c>
      <c r="F26" s="13"/>
    </row>
    <row r="27" spans="2:6" ht="15">
      <c r="B27" s="13"/>
      <c r="C27" s="23"/>
      <c r="D27" s="13"/>
      <c r="E27" s="13"/>
      <c r="F27" s="13"/>
    </row>
    <row r="28" spans="2:6" ht="15">
      <c r="B28" s="6" t="s">
        <v>76</v>
      </c>
      <c r="C28" s="29">
        <v>46609700</v>
      </c>
      <c r="D28" s="30"/>
      <c r="E28" s="31"/>
      <c r="F28" s="13"/>
    </row>
    <row r="29" spans="2:6" ht="15">
      <c r="B29" s="24" t="s">
        <v>64</v>
      </c>
      <c r="C29" s="29">
        <v>2435</v>
      </c>
      <c r="D29" s="30"/>
      <c r="E29" s="31">
        <v>2435</v>
      </c>
      <c r="F29" s="13"/>
    </row>
    <row r="30" spans="2:6" ht="15">
      <c r="B30" s="22"/>
      <c r="C30" s="20"/>
      <c r="D30" s="11"/>
      <c r="F30" s="13"/>
    </row>
    <row r="31" ht="15">
      <c r="B31" s="18" t="s">
        <v>75</v>
      </c>
    </row>
    <row r="35" spans="2:6" ht="18">
      <c r="B35" s="3" t="s">
        <v>1</v>
      </c>
      <c r="C35" s="3" t="s">
        <v>66</v>
      </c>
      <c r="D35" s="3" t="s">
        <v>64</v>
      </c>
      <c r="E35" s="3" t="s">
        <v>68</v>
      </c>
      <c r="F35" s="4"/>
    </row>
    <row r="36" spans="2:5" ht="15">
      <c r="B36" s="6" t="s">
        <v>3</v>
      </c>
      <c r="C36" s="16">
        <f>D36/((E36/100000))</f>
        <v>5.045955573164488</v>
      </c>
      <c r="D36" s="6">
        <v>432</v>
      </c>
      <c r="E36" s="6">
        <f>8393159+84534+83619</f>
        <v>8561312</v>
      </c>
    </row>
    <row r="37" spans="2:5" ht="15">
      <c r="B37" s="6" t="s">
        <v>4</v>
      </c>
      <c r="C37" s="16">
        <f aca="true" t="shared" si="1" ref="C37:C52">D37/((E37/100000))</f>
        <v>4.707436554216219</v>
      </c>
      <c r="D37" s="6">
        <v>63</v>
      </c>
      <c r="E37" s="6">
        <v>1338308</v>
      </c>
    </row>
    <row r="38" spans="2:5" ht="15">
      <c r="B38" s="6" t="s">
        <v>5</v>
      </c>
      <c r="C38" s="16">
        <f t="shared" si="1"/>
        <v>4.682516046982493</v>
      </c>
      <c r="D38" s="6">
        <v>50</v>
      </c>
      <c r="E38" s="6">
        <v>1067802</v>
      </c>
    </row>
    <row r="39" spans="2:5" ht="15">
      <c r="B39" s="6" t="s">
        <v>6</v>
      </c>
      <c r="C39" s="16">
        <f t="shared" si="1"/>
        <v>5.700084361248546</v>
      </c>
      <c r="D39" s="6">
        <v>120</v>
      </c>
      <c r="E39" s="6">
        <v>2105232</v>
      </c>
    </row>
    <row r="40" spans="2:5" ht="15">
      <c r="B40" s="6" t="s">
        <v>7</v>
      </c>
      <c r="C40" s="16">
        <f t="shared" si="1"/>
        <v>4.914946011860273</v>
      </c>
      <c r="D40" s="6">
        <v>29</v>
      </c>
      <c r="E40" s="6">
        <v>590037</v>
      </c>
    </row>
    <row r="41" spans="2:5" ht="15">
      <c r="B41" s="6" t="s">
        <v>70</v>
      </c>
      <c r="C41" s="16">
        <f t="shared" si="1"/>
        <v>3.9152192689903655</v>
      </c>
      <c r="D41" s="6">
        <v>82</v>
      </c>
      <c r="E41" s="6">
        <v>2094391</v>
      </c>
    </row>
    <row r="42" spans="2:5" ht="15">
      <c r="B42" s="6" t="s">
        <v>72</v>
      </c>
      <c r="C42" s="16">
        <f t="shared" si="1"/>
        <v>5.042628074811954</v>
      </c>
      <c r="D42" s="6">
        <v>127</v>
      </c>
      <c r="E42" s="6">
        <v>2518528</v>
      </c>
    </row>
    <row r="43" spans="2:5" ht="15">
      <c r="B43" s="6" t="s">
        <v>8</v>
      </c>
      <c r="C43" s="16">
        <f t="shared" si="1"/>
        <v>5.079588462436644</v>
      </c>
      <c r="D43" s="6">
        <v>380</v>
      </c>
      <c r="E43" s="6">
        <v>7480921</v>
      </c>
    </row>
    <row r="44" spans="2:5" ht="15">
      <c r="B44" s="6" t="s">
        <v>73</v>
      </c>
      <c r="C44" s="16">
        <f t="shared" si="1"/>
        <v>5.09322506821212</v>
      </c>
      <c r="D44" s="6">
        <v>254</v>
      </c>
      <c r="E44" s="6">
        <v>4987017</v>
      </c>
    </row>
    <row r="45" spans="2:5" ht="15">
      <c r="B45" s="6" t="s">
        <v>9</v>
      </c>
      <c r="C45" s="16">
        <f t="shared" si="1"/>
        <v>5.086433029842829</v>
      </c>
      <c r="D45" s="6">
        <v>56</v>
      </c>
      <c r="E45" s="6">
        <v>1100968</v>
      </c>
    </row>
    <row r="46" spans="2:5" ht="15">
      <c r="B46" s="6" t="s">
        <v>10</v>
      </c>
      <c r="C46" s="16">
        <f t="shared" si="1"/>
        <v>5.24987599430841</v>
      </c>
      <c r="D46" s="6">
        <v>145</v>
      </c>
      <c r="E46" s="6">
        <v>2761970</v>
      </c>
    </row>
    <row r="47" spans="2:5" ht="15">
      <c r="B47" s="6" t="s">
        <v>71</v>
      </c>
      <c r="C47" s="16">
        <f t="shared" si="1"/>
        <v>5.314764686541484</v>
      </c>
      <c r="D47" s="6">
        <v>59</v>
      </c>
      <c r="E47" s="6">
        <v>1110115</v>
      </c>
    </row>
    <row r="48" spans="2:5" ht="15">
      <c r="B48" s="6" t="s">
        <v>11</v>
      </c>
      <c r="C48" s="16">
        <f t="shared" si="1"/>
        <v>4.079852121052351</v>
      </c>
      <c r="D48" s="6">
        <v>13</v>
      </c>
      <c r="E48" s="6">
        <v>318639</v>
      </c>
    </row>
    <row r="49" spans="2:5" ht="15">
      <c r="B49" s="6" t="s">
        <v>12</v>
      </c>
      <c r="C49" s="16">
        <f t="shared" si="1"/>
        <v>4.67675150969436</v>
      </c>
      <c r="D49" s="6">
        <v>300</v>
      </c>
      <c r="E49" s="6">
        <v>6414709</v>
      </c>
    </row>
    <row r="50" spans="2:5" ht="15">
      <c r="B50" s="6" t="s">
        <v>13</v>
      </c>
      <c r="C50" s="16">
        <f t="shared" si="1"/>
        <v>4.17240372178412</v>
      </c>
      <c r="D50" s="6">
        <v>61</v>
      </c>
      <c r="E50" s="6">
        <v>1461987</v>
      </c>
    </row>
    <row r="51" spans="2:5" ht="15">
      <c r="B51" s="6" t="s">
        <v>14</v>
      </c>
      <c r="C51" s="16">
        <f t="shared" si="1"/>
        <v>3.28664729109835</v>
      </c>
      <c r="D51" s="6">
        <v>21</v>
      </c>
      <c r="E51" s="6">
        <v>638949</v>
      </c>
    </row>
    <row r="52" spans="2:5" ht="15">
      <c r="B52" s="6" t="s">
        <v>16</v>
      </c>
      <c r="C52" s="16">
        <f t="shared" si="1"/>
        <v>4.317856726164282</v>
      </c>
      <c r="D52" s="6">
        <v>94</v>
      </c>
      <c r="E52" s="6">
        <v>2177006</v>
      </c>
    </row>
    <row r="53" spans="2:5" ht="15">
      <c r="B53" s="6" t="s">
        <v>39</v>
      </c>
      <c r="C53" s="16">
        <f>SUM(C36:C52)</f>
        <v>80.36618450240928</v>
      </c>
      <c r="D53" s="6">
        <f>SUM(D36:D52)</f>
        <v>2286</v>
      </c>
      <c r="E53" s="6">
        <f>SUM(E36:E52)</f>
        <v>46727891</v>
      </c>
    </row>
    <row r="54" spans="2:4" ht="15">
      <c r="B54" s="22"/>
      <c r="C54" s="20"/>
      <c r="D54" s="11"/>
    </row>
    <row r="55" ht="15">
      <c r="B55" s="18" t="s">
        <v>74</v>
      </c>
    </row>
    <row r="56" spans="2:7" ht="15">
      <c r="B56" s="21"/>
      <c r="F56" s="21"/>
      <c r="G56" s="7"/>
    </row>
  </sheetData>
  <sheetProtection/>
  <mergeCells count="3">
    <mergeCell ref="B4:E4"/>
    <mergeCell ref="C28:E28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3"/>
  <sheetViews>
    <sheetView showGridLines="0" showRowColHeaders="0" zoomScalePageLayoutView="0" workbookViewId="0" topLeftCell="A1">
      <selection activeCell="J21" sqref="J21"/>
    </sheetView>
  </sheetViews>
  <sheetFormatPr defaultColWidth="11.421875" defaultRowHeight="15"/>
  <cols>
    <col min="2" max="2" width="16.140625" style="0" customWidth="1"/>
  </cols>
  <sheetData>
    <row r="2" ht="18.75">
      <c r="B2" s="1" t="s">
        <v>79</v>
      </c>
    </row>
    <row r="5" spans="2:5" ht="15">
      <c r="B5" s="25" t="s">
        <v>88</v>
      </c>
      <c r="C5" s="26"/>
      <c r="D5" s="26"/>
      <c r="E5" s="26"/>
    </row>
    <row r="7" spans="2:3" ht="18">
      <c r="B7" s="3" t="s">
        <v>80</v>
      </c>
      <c r="C7" s="3" t="s">
        <v>87</v>
      </c>
    </row>
    <row r="8" spans="2:3" ht="15">
      <c r="B8" s="6" t="s">
        <v>81</v>
      </c>
      <c r="C8" s="6">
        <v>2434</v>
      </c>
    </row>
    <row r="9" spans="2:3" ht="15">
      <c r="B9" s="6" t="s">
        <v>82</v>
      </c>
      <c r="C9" s="6">
        <v>33</v>
      </c>
    </row>
    <row r="10" spans="2:3" ht="15">
      <c r="B10" s="6" t="s">
        <v>83</v>
      </c>
      <c r="C10" s="6">
        <v>7</v>
      </c>
    </row>
    <row r="11" spans="2:3" ht="15">
      <c r="B11" s="6" t="s">
        <v>84</v>
      </c>
      <c r="C11" s="6">
        <v>12</v>
      </c>
    </row>
    <row r="12" spans="2:3" ht="15">
      <c r="B12" s="6" t="s">
        <v>85</v>
      </c>
      <c r="C12" s="6">
        <v>29</v>
      </c>
    </row>
    <row r="13" spans="2:3" ht="15">
      <c r="B13" s="6" t="s">
        <v>86</v>
      </c>
      <c r="C13" s="6">
        <v>22</v>
      </c>
    </row>
  </sheetData>
  <sheetProtection/>
  <mergeCells count="1">
    <mergeCell ref="B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fgt1</cp:lastModifiedBy>
  <dcterms:created xsi:type="dcterms:W3CDTF">2014-07-09T08:11:31Z</dcterms:created>
  <dcterms:modified xsi:type="dcterms:W3CDTF">2014-07-24T11:09:10Z</dcterms:modified>
  <cp:category/>
  <cp:version/>
  <cp:contentType/>
  <cp:contentStatus/>
</cp:coreProperties>
</file>