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8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<sst xmlns="http://schemas.openxmlformats.org/spreadsheetml/2006/main" count="1903" uniqueCount="1034">
  <si>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</si>
  <si>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</si>
  <si>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</si>
  <si>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</si>
  <si>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</si>
  <si>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</si>
  <si>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</si>
  <si>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</si>
  <si>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</si>
  <si>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</si>
  <si>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</si>
  <si>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</si>
  <si>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</si>
  <si>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</si>
  <si>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</si>
  <si>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</si>
  <si>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</si>
  <si>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</si>
  <si>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</si>
  <si>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</si>
  <si>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</si>
  <si>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</si>
  <si>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</si>
  <si>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</si>
  <si>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</si>
  <si>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</si>
  <si>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</si>
  <si>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</si>
  <si>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</si>
  <si>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</si>
  <si>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</si>
  <si>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</si>
  <si>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</si>
  <si>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</si>
  <si>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</si>
  <si>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</si>
  <si>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</si>
  <si>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</si>
  <si>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</si>
  <si>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</si>
  <si>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</si>
  <si>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</si>
  <si>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</si>
  <si>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</si>
  <si>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</si>
  <si>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</si>
  <si>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</si>
  <si>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</si>
  <si>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</si>
  <si>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</si>
  <si>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</si>
  <si>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</si>
  <si>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</si>
  <si>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</si>
  <si>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</si>
  <si>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</si>
  <si>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</si>
  <si>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</si>
  <si>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</si>
  <si>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</si>
  <si>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</si>
  <si>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</si>
  <si>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</si>
  <si>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</si>
  <si>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</si>
  <si>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</si>
  <si>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</si>
  <si>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</si>
  <si>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</si>
  <si>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</si>
  <si>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</si>
  <si>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</si>
  <si>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</si>
  <si>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</si>
  <si>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</si>
  <si>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</si>
  <si>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</si>
  <si>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</si>
  <si>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</si>
  <si>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</si>
  <si>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</si>
  <si>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</si>
  <si>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</si>
  <si>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</si>
  <si>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</si>
  <si>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</si>
  <si>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</si>
  <si>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</si>
  <si>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</si>
  <si>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</si>
  <si>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</si>
  <si>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</si>
  <si>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</si>
  <si>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</si>
  <si>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</si>
  <si>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</si>
  <si>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</si>
  <si>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</si>
  <si>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</si>
  <si>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</si>
  <si>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</si>
  <si>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</si>
  <si>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</si>
  <si>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</si>
  <si>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</si>
  <si>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</si>
  <si>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</si>
  <si>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</si>
  <si>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</si>
  <si>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</si>
  <si>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</si>
  <si>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</si>
  <si>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</si>
  <si>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</si>
  <si>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</si>
  <si>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</si>
  <si>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</si>
  <si>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</si>
  <si>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</si>
  <si>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</si>
  <si>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</si>
  <si>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</si>
  <si>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</si>
  <si>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</si>
  <si>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</si>
  <si>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</si>
  <si>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</si>
  <si>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</si>
  <si>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</si>
  <si>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</si>
  <si>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</si>
  <si>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</si>
  <si>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</si>
  <si>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</si>
  <si>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</si>
  <si>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</si>
  <si>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</si>
  <si>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</si>
  <si>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</si>
  <si>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</si>
  <si>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</si>
  <si>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</si>
  <si>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</si>
  <si>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</si>
  <si>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</si>
  <si>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</si>
  <si>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</si>
  <si>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</si>
  <si>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</si>
  <si>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</si>
  <si>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</si>
  <si>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</si>
  <si>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</si>
  <si>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</si>
  <si>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</si>
  <si>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</si>
  <si>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</si>
  <si>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</si>
  <si>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</si>
  <si>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</si>
  <si>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</si>
  <si>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</si>
  <si>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</si>
  <si>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</si>
  <si>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</si>
  <si>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</si>
  <si>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</si>
  <si>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</si>
  <si>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</si>
  <si>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</si>
  <si>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</si>
  <si>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</si>
  <si>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</si>
  <si>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</si>
  <si>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</si>
  <si>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</si>
  <si>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</si>
  <si>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</si>
  <si>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</si>
  <si>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</si>
  <si>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</si>
  <si>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</si>
  <si>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</si>
  <si>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</si>
  <si>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</si>
  <si>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</si>
  <si>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</si>
  <si>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</si>
  <si>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</si>
  <si>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</si>
  <si>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</si>
  <si>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</si>
  <si>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</si>
  <si>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</si>
  <si>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</si>
  <si>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</si>
  <si>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</si>
  <si>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</si>
  <si>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</si>
  <si>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</si>
  <si>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</si>
  <si>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</si>
  <si>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</si>
  <si>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</si>
  <si>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</si>
  <si>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</si>
  <si>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</si>
  <si>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</si>
  <si>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</si>
  <si>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</si>
  <si>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</si>
  <si>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</si>
  <si>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</si>
  <si>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</si>
  <si>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</si>
  <si>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</si>
  <si>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</si>
  <si>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</si>
  <si>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</si>
  <si>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</si>
  <si>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</si>
  <si>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</si>
  <si>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</si>
  <si>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</si>
  <si>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</si>
  <si>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</si>
  <si>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</si>
  <si>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</si>
  <si>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</si>
  <si>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</si>
  <si>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</si>
  <si>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</si>
  <si>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</si>
  <si>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</si>
  <si>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</si>
  <si>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</si>
  <si>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</si>
  <si>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</si>
  <si>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</si>
  <si>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</si>
  <si>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</si>
  <si>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</si>
  <si>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</si>
  <si>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</si>
  <si>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</si>
  <si>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</si>
  <si>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</si>
  <si>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</si>
  <si>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</si>
  <si>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</si>
  <si>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</si>
  <si>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</si>
  <si>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</si>
  <si>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</si>
  <si>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</si>
  <si>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</si>
  <si>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</si>
  <si>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</si>
  <si>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</si>
  <si>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</si>
  <si>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</si>
  <si>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</si>
  <si>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</si>
  <si>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</si>
  <si>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</si>
  <si>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</si>
  <si>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</si>
  <si>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</si>
  <si>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</si>
  <si>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</si>
  <si>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</si>
  <si>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</si>
  <si>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</si>
  <si>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</si>
  <si>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</si>
  <si>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</si>
  <si>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</si>
  <si>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</si>
  <si>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</si>
  <si>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</si>
  <si>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</si>
  <si>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</si>
  <si>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</si>
  <si>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</si>
  <si>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</si>
  <si>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</si>
  <si>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</si>
  <si>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</si>
  <si>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</si>
  <si>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</si>
  <si>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</si>
  <si>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</si>
  <si>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</si>
  <si>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</si>
  <si>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</si>
  <si>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</si>
  <si>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</si>
  <si>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</si>
  <si>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</si>
  <si>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</si>
  <si>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</si>
  <si>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</si>
  <si>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</si>
  <si>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</si>
  <si>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</si>
  <si>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</si>
  <si>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</si>
  <si>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</si>
  <si>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</si>
  <si>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</si>
  <si>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</si>
  <si>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</si>
  <si>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</si>
  <si>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</si>
  <si>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</si>
  <si>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</si>
  <si>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</si>
  <si>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</si>
  <si>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</si>
  <si>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</si>
  <si>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</si>
  <si>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</si>
  <si>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</si>
  <si>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</si>
  <si>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</si>
  <si>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</si>
  <si>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</si>
  <si>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</si>
  <si>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</si>
  <si>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</si>
  <si>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</si>
  <si>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</si>
  <si>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</si>
  <si>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</si>
  <si>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</si>
  <si>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</si>
  <si>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</si>
  <si>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</si>
  <si>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</si>
  <si>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</si>
  <si>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</si>
  <si>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</si>
  <si>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</si>
  <si>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</si>
  <si>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</si>
  <si>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</si>
  <si>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</si>
  <si>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</si>
  <si>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</si>
  <si>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</si>
  <si>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</si>
  <si>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</si>
  <si>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</si>
  <si>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</si>
  <si>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</si>
  <si>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</si>
  <si>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</si>
  <si>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</si>
  <si>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</si>
  <si>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</si>
  <si>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</si>
  <si>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</si>
  <si>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</si>
  <si>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</si>
  <si>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</si>
  <si>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</si>
  <si>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</si>
  <si>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</si>
  <si>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</si>
  <si>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</si>
  <si>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</si>
  <si>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</si>
  <si>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</si>
  <si>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</si>
  <si>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</si>
  <si>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</si>
  <si>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</si>
  <si>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</si>
  <si>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</si>
  <si>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</si>
  <si>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</si>
  <si>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</si>
  <si>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</si>
  <si>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</si>
  <si>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</si>
  <si>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</si>
  <si>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</si>
  <si>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</si>
  <si>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</si>
  <si>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</si>
  <si>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</si>
  <si>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</si>
  <si>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</si>
  <si>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</si>
  <si>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</si>
  <si>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</si>
  <si>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</si>
  <si>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</si>
  <si>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</si>
  <si>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</si>
  <si>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</si>
  <si>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</si>
  <si>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</si>
  <si>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</si>
  <si>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</si>
  <si>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</si>
  <si>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</si>
  <si>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</si>
  <si>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</si>
  <si>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</si>
  <si>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</si>
  <si>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</si>
  <si>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</si>
  <si>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</si>
  <si>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</si>
  <si>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</si>
  <si>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</si>
  <si>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</si>
  <si>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</si>
  <si>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</si>
  <si>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</si>
  <si>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</si>
  <si>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</si>
  <si>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</si>
  <si>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</si>
  <si>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</si>
  <si>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</si>
  <si>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</si>
  <si>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</si>
  <si>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</si>
  <si>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</si>
  <si>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</si>
  <si>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</si>
  <si>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</si>
  <si>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</si>
  <si>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</si>
  <si>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</si>
  <si>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</si>
  <si>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</si>
  <si>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</si>
  <si>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</si>
  <si>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</si>
  <si>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</si>
  <si>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</si>
  <si>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</si>
  <si>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</si>
  <si>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</si>
  <si>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</si>
  <si>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</si>
  <si>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</si>
  <si>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</si>
  <si>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</si>
  <si>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</si>
  <si>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</si>
  <si>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</si>
  <si>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</si>
  <si>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</si>
  <si>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</si>
  <si>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</si>
  <si>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</si>
  <si>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</si>
  <si>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</si>
  <si>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</si>
  <si>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</si>
  <si>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</si>
  <si>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</si>
  <si>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</si>
  <si>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</si>
  <si>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</si>
  <si>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</si>
  <si>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</si>
  <si>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</si>
  <si>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</si>
  <si>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</si>
  <si>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</si>
  <si>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</si>
  <si>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</si>
  <si>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</si>
  <si>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</si>
  <si>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</si>
  <si>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</si>
  <si>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</si>
  <si>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</si>
  <si>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</si>
  <si>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</si>
  <si>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</si>
  <si>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</si>
  <si>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</si>
  <si>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</si>
  <si>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</si>
  <si>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</si>
  <si>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</si>
  <si>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</si>
  <si>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</si>
  <si>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</si>
  <si>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</si>
  <si>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</si>
  <si>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</si>
  <si>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</si>
  <si>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</si>
  <si>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</si>
  <si>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</si>
  <si>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</si>
  <si>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</si>
  <si>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</si>
  <si>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</si>
  <si>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</si>
  <si>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</si>
  <si>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</si>
  <si>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</si>
  <si>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</si>
  <si>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</si>
  <si>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</si>
  <si>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</si>
  <si>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</si>
  <si>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</si>
  <si>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</si>
  <si>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</si>
  <si>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</si>
  <si>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</si>
  <si>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</si>
  <si>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</si>
  <si>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Valladolid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</si>
  <si>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</si>
  <si>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</si>
  <si>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</si>
  <si>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</si>
  <si>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</si>
  <si>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</si>
  <si>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</si>
  <si>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</si>
  <si>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</si>
  <si>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</si>
  <si>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</si>
  <si>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</si>
  <si>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</si>
  <si>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</si>
  <si>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</si>
  <si>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</si>
  <si>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</si>
  <si>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</si>
  <si>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</si>
  <si>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</si>
  <si>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</si>
  <si>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</si>
  <si>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</si>
  <si>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</si>
  <si>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</si>
  <si>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</si>
  <si>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</si>
  <si>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</si>
  <si>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</si>
  <si>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</si>
  <si>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</si>
  <si>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</si>
  <si>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</si>
  <si>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</si>
  <si>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</si>
  <si>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</si>
  <si>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</si>
  <si>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</si>
  <si>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</si>
  <si>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</si>
  <si>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</si>
  <si>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</si>
  <si>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</si>
  <si>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</si>
  <si>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</si>
  <si>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</si>
  <si>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</si>
  <si>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</si>
  <si>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</si>
  <si>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</si>
  <si>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</si>
  <si>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</si>
  <si>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</si>
  <si>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</si>
  <si>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</si>
  <si>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</si>
  <si>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</si>
  <si>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</si>
  <si>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</si>
  <si>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</si>
  <si>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</si>
  <si>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</si>
  <si>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</si>
  <si>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</si>
  <si>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</si>
  <si>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</si>
  <si>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</si>
  <si>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</si>
  <si>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</si>
  <si>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</si>
  <si>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</si>
  <si>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</si>
  <si>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</si>
  <si>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</si>
  <si>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</si>
  <si>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</si>
  <si>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</si>
  <si>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</si>
  <si>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</si>
  <si>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</si>
  <si>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</si>
  <si>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</si>
  <si>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</si>
  <si>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</si>
  <si>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</si>
  <si>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</si>
  <si>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</si>
  <si>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</si>
  <si>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</si>
  <si>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</si>
  <si>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</si>
  <si>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</si>
  <si>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</si>
  <si>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</si>
  <si>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</si>
  <si>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</si>
  <si>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</si>
  <si>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</si>
  <si>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</si>
  <si>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</si>
  <si>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</si>
  <si>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</si>
  <si>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</si>
  <si>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</si>
  <si>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</si>
  <si>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</si>
  <si>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</si>
  <si>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</si>
  <si>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S/D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</si>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</sst>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6.75"/>
      <color indexed="8"/>
      <name val="Arial"/>
      <family val="0"/>
    </font>
    <font>
      <sz val="7.4"/>
      <color indexed="8"/>
      <name val="Arial"/>
      <family val="0"/>
    </font>
    <font>
      <sz val="6.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24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24" fillId="16" borderId="13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54">
      <alignment/>
      <protection/>
    </xf>
    <xf numFmtId="0" fontId="21" fillId="24" borderId="0" xfId="54" applyFont="1" applyFill="1">
      <alignment/>
      <protection/>
    </xf>
    <xf numFmtId="0" fontId="22" fillId="24" borderId="0" xfId="54" applyFont="1" applyFill="1">
      <alignment/>
      <protection/>
    </xf>
    <xf numFmtId="0" fontId="9" fillId="0" borderId="0" xfId="47" applyNumberFormat="1" applyFont="1" applyFill="1" applyBorder="1" applyAlignment="1" applyProtection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25" borderId="14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8" fillId="16" borderId="15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 locked="0"/>
    </xf>
    <xf numFmtId="164" fontId="27" fillId="2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8" fillId="16" borderId="17" xfId="0" applyFont="1" applyFill="1" applyBorder="1" applyAlignment="1" applyProtection="1">
      <alignment horizontal="left"/>
      <protection/>
    </xf>
    <xf numFmtId="3" fontId="27" fillId="26" borderId="17" xfId="0" applyNumberFormat="1" applyFont="1" applyFill="1" applyBorder="1" applyAlignment="1" applyProtection="1">
      <alignment/>
      <protection locked="0"/>
    </xf>
    <xf numFmtId="164" fontId="27" fillId="26" borderId="1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3" fontId="27" fillId="26" borderId="18" xfId="0" applyNumberFormat="1" applyFont="1" applyFill="1" applyBorder="1" applyAlignment="1" applyProtection="1">
      <alignment/>
      <protection locked="0"/>
    </xf>
    <xf numFmtId="164" fontId="27" fillId="26" borderId="18" xfId="0" applyNumberFormat="1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3" fontId="27" fillId="26" borderId="19" xfId="0" applyNumberFormat="1" applyFont="1" applyFill="1" applyBorder="1" applyAlignment="1" applyProtection="1">
      <alignment/>
      <protection locked="0"/>
    </xf>
    <xf numFmtId="164" fontId="27" fillId="26" borderId="19" xfId="0" applyNumberFormat="1" applyFont="1" applyFill="1" applyBorder="1" applyAlignment="1" applyProtection="1">
      <alignment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left"/>
      <protection/>
    </xf>
    <xf numFmtId="3" fontId="31" fillId="0" borderId="21" xfId="0" applyNumberFormat="1" applyFont="1" applyBorder="1" applyAlignment="1" applyProtection="1">
      <alignment/>
      <protection/>
    </xf>
    <xf numFmtId="164" fontId="27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8" fillId="16" borderId="22" xfId="0" applyFont="1" applyFill="1" applyBorder="1" applyAlignment="1" applyProtection="1">
      <alignment horizontal="left"/>
      <protection/>
    </xf>
    <xf numFmtId="3" fontId="27" fillId="0" borderId="16" xfId="0" applyNumberFormat="1" applyFont="1" applyBorder="1" applyAlignment="1" applyProtection="1">
      <alignment/>
      <protection locked="0"/>
    </xf>
    <xf numFmtId="164" fontId="27" fillId="0" borderId="15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Border="1" applyAlignment="1" applyProtection="1">
      <alignment/>
      <protection locked="0"/>
    </xf>
    <xf numFmtId="164" fontId="27" fillId="0" borderId="17" xfId="0" applyNumberFormat="1" applyFont="1" applyBorder="1" applyAlignment="1" applyProtection="1">
      <alignment/>
      <protection/>
    </xf>
    <xf numFmtId="0" fontId="28" fillId="16" borderId="24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16" borderId="26" xfId="0" applyFont="1" applyFill="1" applyBorder="1" applyAlignment="1" applyProtection="1">
      <alignment horizontal="left"/>
      <protection/>
    </xf>
    <xf numFmtId="164" fontId="27" fillId="0" borderId="16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9" fillId="16" borderId="25" xfId="0" applyFont="1" applyFill="1" applyBorder="1" applyAlignment="1" applyProtection="1">
      <alignment horizontal="left"/>
      <protection/>
    </xf>
    <xf numFmtId="3" fontId="31" fillId="0" borderId="18" xfId="0" applyNumberFormat="1" applyFont="1" applyBorder="1" applyAlignment="1" applyProtection="1">
      <alignment/>
      <protection/>
    </xf>
    <xf numFmtId="164" fontId="27" fillId="0" borderId="18" xfId="0" applyNumberFormat="1" applyFont="1" applyBorder="1" applyAlignment="1" applyProtection="1">
      <alignment/>
      <protection/>
    </xf>
    <xf numFmtId="0" fontId="28" fillId="17" borderId="27" xfId="0" applyFont="1" applyFill="1" applyBorder="1" applyAlignment="1" applyProtection="1">
      <alignment horizontal="center" vertical="center"/>
      <protection/>
    </xf>
    <xf numFmtId="0" fontId="28" fillId="16" borderId="18" xfId="0" applyFont="1" applyFill="1" applyBorder="1" applyAlignment="1" applyProtection="1">
      <alignment/>
      <protection/>
    </xf>
    <xf numFmtId="3" fontId="27" fillId="0" borderId="27" xfId="0" applyNumberFormat="1" applyFont="1" applyBorder="1" applyAlignment="1" applyProtection="1">
      <alignment/>
      <protection locked="0"/>
    </xf>
    <xf numFmtId="164" fontId="27" fillId="0" borderId="27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0" fontId="29" fillId="16" borderId="17" xfId="0" applyFont="1" applyFill="1" applyBorder="1" applyAlignment="1" applyProtection="1">
      <alignment horizontal="left"/>
      <protection/>
    </xf>
    <xf numFmtId="3" fontId="31" fillId="0" borderId="17" xfId="0" applyNumberFormat="1" applyFont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/>
      <protection locked="0"/>
    </xf>
    <xf numFmtId="0" fontId="28" fillId="16" borderId="17" xfId="0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8" xfId="0" applyNumberFormat="1" applyFont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/>
    </xf>
    <xf numFmtId="0" fontId="28" fillId="17" borderId="21" xfId="0" applyFont="1" applyFill="1" applyBorder="1" applyAlignment="1" applyProtection="1">
      <alignment vertical="top"/>
      <protection/>
    </xf>
    <xf numFmtId="3" fontId="31" fillId="0" borderId="16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vertical="top"/>
      <protection/>
    </xf>
    <xf numFmtId="3" fontId="27" fillId="26" borderId="16" xfId="0" applyNumberFormat="1" applyFont="1" applyFill="1" applyBorder="1" applyAlignment="1" applyProtection="1">
      <alignment/>
      <protection/>
    </xf>
    <xf numFmtId="3" fontId="0" fillId="2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17" borderId="24" xfId="0" applyFont="1" applyFill="1" applyBorder="1" applyAlignment="1" applyProtection="1">
      <alignment horizontal="left"/>
      <protection/>
    </xf>
    <xf numFmtId="3" fontId="27" fillId="0" borderId="21" xfId="0" applyNumberFormat="1" applyFont="1" applyFill="1" applyBorder="1" applyAlignment="1" applyProtection="1">
      <alignment/>
      <protection locked="0"/>
    </xf>
    <xf numFmtId="3" fontId="27" fillId="0" borderId="21" xfId="0" applyNumberFormat="1" applyFont="1" applyFill="1" applyBorder="1" applyAlignment="1" applyProtection="1">
      <alignment/>
      <protection/>
    </xf>
    <xf numFmtId="164" fontId="27" fillId="0" borderId="21" xfId="0" applyNumberFormat="1" applyFont="1" applyFill="1" applyBorder="1" applyAlignment="1" applyProtection="1">
      <alignment/>
      <protection/>
    </xf>
    <xf numFmtId="0" fontId="28" fillId="17" borderId="30" xfId="0" applyFont="1" applyFill="1" applyBorder="1" applyAlignment="1" applyProtection="1">
      <alignment horizontal="left"/>
      <protection/>
    </xf>
    <xf numFmtId="3" fontId="27" fillId="0" borderId="20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/>
    </xf>
    <xf numFmtId="164" fontId="27" fillId="0" borderId="2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164" fontId="27" fillId="0" borderId="28" xfId="0" applyNumberFormat="1" applyFont="1" applyFill="1" applyBorder="1" applyAlignment="1" applyProtection="1">
      <alignment/>
      <protection/>
    </xf>
    <xf numFmtId="164" fontId="27" fillId="0" borderId="20" xfId="0" applyNumberFormat="1" applyFont="1" applyBorder="1" applyAlignment="1" applyProtection="1">
      <alignment/>
      <protection/>
    </xf>
    <xf numFmtId="0" fontId="28" fillId="16" borderId="26" xfId="0" applyFont="1" applyFill="1" applyBorder="1" applyAlignment="1" applyProtection="1">
      <alignment/>
      <protection/>
    </xf>
    <xf numFmtId="0" fontId="28" fillId="16" borderId="22" xfId="0" applyFont="1" applyFill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0" fontId="28" fillId="16" borderId="30" xfId="0" applyFont="1" applyFill="1" applyBorder="1" applyAlignment="1" applyProtection="1">
      <alignment/>
      <protection/>
    </xf>
    <xf numFmtId="3" fontId="27" fillId="0" borderId="23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/>
    </xf>
    <xf numFmtId="3" fontId="27" fillId="0" borderId="25" xfId="0" applyNumberFormat="1" applyFont="1" applyBorder="1" applyAlignment="1" applyProtection="1">
      <alignment/>
      <protection locked="0"/>
    </xf>
    <xf numFmtId="164" fontId="27" fillId="0" borderId="25" xfId="0" applyNumberFormat="1" applyFont="1" applyBorder="1" applyAlignment="1" applyProtection="1">
      <alignment/>
      <protection/>
    </xf>
    <xf numFmtId="3" fontId="31" fillId="0" borderId="31" xfId="0" applyNumberFormat="1" applyFont="1" applyBorder="1" applyAlignment="1" applyProtection="1">
      <alignment/>
      <protection/>
    </xf>
    <xf numFmtId="164" fontId="27" fillId="0" borderId="3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/>
      <protection/>
    </xf>
    <xf numFmtId="0" fontId="28" fillId="17" borderId="32" xfId="0" applyFont="1" applyFill="1" applyBorder="1" applyAlignment="1" applyProtection="1">
      <alignment/>
      <protection/>
    </xf>
    <xf numFmtId="164" fontId="27" fillId="0" borderId="21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16" borderId="18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right"/>
      <protection/>
    </xf>
    <xf numFmtId="3" fontId="27" fillId="16" borderId="26" xfId="0" applyNumberFormat="1" applyFont="1" applyFill="1" applyBorder="1" applyAlignment="1" applyProtection="1">
      <alignment/>
      <protection/>
    </xf>
    <xf numFmtId="164" fontId="27" fillId="16" borderId="26" xfId="0" applyNumberFormat="1" applyFont="1" applyFill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3" fontId="27" fillId="16" borderId="22" xfId="0" applyNumberFormat="1" applyFont="1" applyFill="1" applyBorder="1" applyAlignment="1" applyProtection="1">
      <alignment/>
      <protection/>
    </xf>
    <xf numFmtId="164" fontId="27" fillId="16" borderId="22" xfId="0" applyNumberFormat="1" applyFont="1" applyFill="1" applyBorder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3" fontId="27" fillId="0" borderId="21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 horizontal="right"/>
      <protection/>
    </xf>
    <xf numFmtId="0" fontId="28" fillId="0" borderId="33" xfId="0" applyFont="1" applyBorder="1" applyAlignment="1" applyProtection="1">
      <alignment horizontal="right" wrapText="1"/>
      <protection/>
    </xf>
    <xf numFmtId="0" fontId="34" fillId="0" borderId="0" xfId="0" applyFont="1" applyFill="1" applyAlignment="1" applyProtection="1">
      <alignment/>
      <protection/>
    </xf>
    <xf numFmtId="0" fontId="28" fillId="16" borderId="16" xfId="0" applyFont="1" applyFill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center"/>
      <protection/>
    </xf>
    <xf numFmtId="0" fontId="30" fillId="25" borderId="14" xfId="0" applyNumberFormat="1" applyFont="1" applyFill="1" applyBorder="1" applyAlignment="1" applyProtection="1">
      <alignment horizontal="center"/>
      <protection/>
    </xf>
    <xf numFmtId="0" fontId="28" fillId="16" borderId="34" xfId="0" applyFont="1" applyFill="1" applyBorder="1" applyAlignment="1" applyProtection="1">
      <alignment/>
      <protection/>
    </xf>
    <xf numFmtId="0" fontId="28" fillId="16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5" fillId="17" borderId="35" xfId="0" applyNumberFormat="1" applyFont="1" applyFill="1" applyBorder="1" applyAlignment="1" applyProtection="1">
      <alignment horizontal="center" vertical="center" wrapText="1"/>
      <protection/>
    </xf>
    <xf numFmtId="165" fontId="25" fillId="17" borderId="36" xfId="0" applyNumberFormat="1" applyFont="1" applyFill="1" applyBorder="1" applyAlignment="1" applyProtection="1">
      <alignment horizontal="center" vertical="center" wrapText="1"/>
      <protection/>
    </xf>
    <xf numFmtId="165" fontId="25" fillId="17" borderId="37" xfId="0" applyNumberFormat="1" applyFont="1" applyFill="1" applyBorder="1" applyAlignment="1" applyProtection="1">
      <alignment horizontal="center" vertical="center" wrapText="1"/>
      <protection/>
    </xf>
    <xf numFmtId="165" fontId="25" fillId="1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5" fillId="16" borderId="39" xfId="0" applyNumberFormat="1" applyFont="1" applyFill="1" applyBorder="1" applyAlignment="1" applyProtection="1">
      <alignment/>
      <protection/>
    </xf>
    <xf numFmtId="165" fontId="31" fillId="16" borderId="40" xfId="0" applyNumberFormat="1" applyFont="1" applyFill="1" applyBorder="1" applyAlignment="1" applyProtection="1">
      <alignment/>
      <protection/>
    </xf>
    <xf numFmtId="164" fontId="31" fillId="16" borderId="40" xfId="0" applyNumberFormat="1" applyFont="1" applyFill="1" applyBorder="1" applyAlignment="1" applyProtection="1">
      <alignment/>
      <protection/>
    </xf>
    <xf numFmtId="165" fontId="31" fillId="16" borderId="41" xfId="0" applyNumberFormat="1" applyFont="1" applyFill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 locked="0"/>
    </xf>
    <xf numFmtId="165" fontId="35" fillId="0" borderId="43" xfId="0" applyNumberFormat="1" applyFont="1" applyBorder="1" applyAlignment="1" applyProtection="1">
      <alignment/>
      <protection/>
    </xf>
    <xf numFmtId="164" fontId="27" fillId="0" borderId="43" xfId="0" applyNumberFormat="1" applyFont="1" applyBorder="1" applyAlignment="1" applyProtection="1">
      <alignment/>
      <protection/>
    </xf>
    <xf numFmtId="165" fontId="27" fillId="0" borderId="44" xfId="0" applyNumberFormat="1" applyFont="1" applyBorder="1" applyAlignment="1" applyProtection="1">
      <alignment/>
      <protection locked="0"/>
    </xf>
    <xf numFmtId="165" fontId="27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 locked="0"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4" xfId="0" applyNumberFormat="1" applyFont="1" applyBorder="1" applyAlignment="1" applyProtection="1">
      <alignment/>
      <protection/>
    </xf>
    <xf numFmtId="165" fontId="27" fillId="0" borderId="46" xfId="0" applyNumberFormat="1" applyFont="1" applyBorder="1" applyAlignment="1" applyProtection="1">
      <alignment/>
      <protection locked="0"/>
    </xf>
    <xf numFmtId="165" fontId="25" fillId="16" borderId="42" xfId="0" applyNumberFormat="1" applyFont="1" applyFill="1" applyBorder="1" applyAlignment="1" applyProtection="1">
      <alignment/>
      <protection/>
    </xf>
    <xf numFmtId="165" fontId="31" fillId="16" borderId="43" xfId="0" applyNumberFormat="1" applyFont="1" applyFill="1" applyBorder="1" applyAlignment="1" applyProtection="1">
      <alignment/>
      <protection/>
    </xf>
    <xf numFmtId="164" fontId="31" fillId="16" borderId="43" xfId="0" applyNumberFormat="1" applyFont="1" applyFill="1" applyBorder="1" applyAlignment="1" applyProtection="1">
      <alignment/>
      <protection/>
    </xf>
    <xf numFmtId="165" fontId="31" fillId="16" borderId="44" xfId="0" applyNumberFormat="1" applyFont="1" applyFill="1" applyBorder="1" applyAlignment="1" applyProtection="1">
      <alignment/>
      <protection/>
    </xf>
    <xf numFmtId="165" fontId="27" fillId="0" borderId="43" xfId="0" applyNumberFormat="1" applyFont="1" applyFill="1" applyBorder="1" applyAlignment="1" applyProtection="1">
      <alignment/>
      <protection locked="0"/>
    </xf>
    <xf numFmtId="164" fontId="27" fillId="0" borderId="43" xfId="0" applyNumberFormat="1" applyFont="1" applyFill="1" applyBorder="1" applyAlignment="1" applyProtection="1">
      <alignment/>
      <protection/>
    </xf>
    <xf numFmtId="165" fontId="27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 locked="0"/>
    </xf>
    <xf numFmtId="165" fontId="27" fillId="0" borderId="40" xfId="0" applyNumberFormat="1" applyFont="1" applyBorder="1" applyAlignment="1" applyProtection="1">
      <alignment/>
      <protection/>
    </xf>
    <xf numFmtId="164" fontId="27" fillId="0" borderId="40" xfId="0" applyNumberFormat="1" applyFont="1" applyBorder="1" applyAlignment="1" applyProtection="1">
      <alignment/>
      <protection/>
    </xf>
    <xf numFmtId="165" fontId="27" fillId="0" borderId="41" xfId="0" applyNumberFormat="1" applyFont="1" applyBorder="1" applyAlignment="1" applyProtection="1">
      <alignment/>
      <protection locked="0"/>
    </xf>
    <xf numFmtId="165" fontId="25" fillId="16" borderId="45" xfId="0" applyNumberFormat="1" applyFont="1" applyFill="1" applyBorder="1" applyAlignment="1" applyProtection="1">
      <alignment/>
      <protection/>
    </xf>
    <xf numFmtId="165" fontId="25" fillId="16" borderId="48" xfId="0" applyNumberFormat="1" applyFont="1" applyFill="1" applyBorder="1" applyAlignment="1" applyProtection="1">
      <alignment horizontal="right"/>
      <protection/>
    </xf>
    <xf numFmtId="165" fontId="31" fillId="16" borderId="49" xfId="0" applyNumberFormat="1" applyFont="1" applyFill="1" applyBorder="1" applyAlignment="1" applyProtection="1">
      <alignment/>
      <protection/>
    </xf>
    <xf numFmtId="164" fontId="31" fillId="16" borderId="49" xfId="0" applyNumberFormat="1" applyFont="1" applyFill="1" applyBorder="1" applyAlignment="1" applyProtection="1">
      <alignment/>
      <protection/>
    </xf>
    <xf numFmtId="165" fontId="31" fillId="16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25" fillId="16" borderId="43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/>
    </xf>
    <xf numFmtId="1" fontId="36" fillId="22" borderId="43" xfId="0" applyNumberFormat="1" applyFont="1" applyFill="1" applyBorder="1" applyAlignment="1">
      <alignment horizontal="center" vertical="center"/>
    </xf>
    <xf numFmtId="1" fontId="36" fillId="7" borderId="43" xfId="0" applyNumberFormat="1" applyFont="1" applyFill="1" applyBorder="1" applyAlignment="1">
      <alignment horizontal="center" vertical="center"/>
    </xf>
    <xf numFmtId="1" fontId="36" fillId="6" borderId="43" xfId="0" applyNumberFormat="1" applyFont="1" applyFill="1" applyBorder="1" applyAlignment="1">
      <alignment horizontal="center" vertical="center"/>
    </xf>
    <xf numFmtId="165" fontId="36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5" fillId="16" borderId="14" xfId="0" applyNumberFormat="1" applyFont="1" applyFill="1" applyBorder="1" applyAlignment="1">
      <alignment horizontal="center" vertical="center" wrapText="1"/>
    </xf>
    <xf numFmtId="165" fontId="25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36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36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7" fillId="25" borderId="53" xfId="0" applyFont="1" applyFill="1" applyBorder="1" applyAlignment="1" applyProtection="1">
      <alignment horizontal="center" wrapText="1"/>
      <protection/>
    </xf>
    <xf numFmtId="0" fontId="38" fillId="0" borderId="54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28" fillId="16" borderId="16" xfId="0" applyFont="1" applyFill="1" applyBorder="1" applyAlignment="1" applyProtection="1">
      <alignment horizontal="left" wrapText="1"/>
      <protection/>
    </xf>
    <xf numFmtId="3" fontId="35" fillId="0" borderId="26" xfId="0" applyNumberFormat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8" fillId="16" borderId="15" xfId="0" applyFont="1" applyFill="1" applyBorder="1" applyAlignment="1" applyProtection="1">
      <alignment horizontal="left" wrapText="1"/>
      <protection/>
    </xf>
    <xf numFmtId="3" fontId="27" fillId="26" borderId="0" xfId="0" applyNumberFormat="1" applyFont="1" applyFill="1" applyBorder="1" applyAlignment="1" applyProtection="1">
      <alignment wrapText="1"/>
      <protection/>
    </xf>
    <xf numFmtId="0" fontId="37" fillId="25" borderId="55" xfId="0" applyFont="1" applyFill="1" applyBorder="1" applyAlignment="1" applyProtection="1">
      <alignment horizontal="center" wrapText="1"/>
      <protection/>
    </xf>
    <xf numFmtId="3" fontId="27" fillId="2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28" fillId="16" borderId="57" xfId="0" applyFont="1" applyFill="1" applyBorder="1" applyAlignment="1" applyProtection="1">
      <alignment horizontal="left" wrapText="1"/>
      <protection/>
    </xf>
    <xf numFmtId="3" fontId="27" fillId="0" borderId="26" xfId="0" applyNumberFormat="1" applyFont="1" applyFill="1" applyBorder="1" applyAlignment="1" applyProtection="1">
      <alignment wrapText="1"/>
      <protection locked="0"/>
    </xf>
    <xf numFmtId="0" fontId="28" fillId="16" borderId="44" xfId="0" applyFont="1" applyFill="1" applyBorder="1" applyAlignment="1" applyProtection="1">
      <alignment horizontal="left" wrapText="1"/>
      <protection/>
    </xf>
    <xf numFmtId="3" fontId="27" fillId="0" borderId="24" xfId="0" applyNumberFormat="1" applyFont="1" applyBorder="1" applyAlignment="1" applyProtection="1">
      <alignment wrapText="1"/>
      <protection locked="0"/>
    </xf>
    <xf numFmtId="0" fontId="28" fillId="16" borderId="23" xfId="0" applyFont="1" applyFill="1" applyBorder="1" applyAlignment="1" applyProtection="1">
      <alignment horizontal="left" wrapText="1"/>
      <protection/>
    </xf>
    <xf numFmtId="0" fontId="28" fillId="16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37" fillId="2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27" fillId="0" borderId="20" xfId="0" applyNumberFormat="1" applyFont="1" applyBorder="1" applyAlignment="1" applyProtection="1">
      <alignment wrapText="1"/>
      <protection locked="0"/>
    </xf>
    <xf numFmtId="0" fontId="28" fillId="16" borderId="26" xfId="0" applyFont="1" applyFill="1" applyBorder="1" applyAlignment="1" applyProtection="1">
      <alignment horizontal="left" wrapText="1"/>
      <protection/>
    </xf>
    <xf numFmtId="0" fontId="28" fillId="16" borderId="22" xfId="0" applyFont="1" applyFill="1" applyBorder="1" applyAlignment="1" applyProtection="1">
      <alignment horizontal="left" wrapText="1"/>
      <protection/>
    </xf>
    <xf numFmtId="3" fontId="27" fillId="0" borderId="16" xfId="0" applyNumberFormat="1" applyFont="1" applyFill="1" applyBorder="1" applyAlignment="1" applyProtection="1">
      <alignment wrapText="1"/>
      <protection locked="0"/>
    </xf>
    <xf numFmtId="3" fontId="40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7" fillId="0" borderId="26" xfId="0" applyNumberFormat="1" applyFont="1" applyBorder="1" applyAlignment="1" applyProtection="1">
      <alignment wrapText="1"/>
      <protection locked="0"/>
    </xf>
    <xf numFmtId="3" fontId="27" fillId="26" borderId="22" xfId="0" applyNumberFormat="1" applyFont="1" applyFill="1" applyBorder="1" applyAlignment="1" applyProtection="1">
      <alignment wrapText="1"/>
      <protection locked="0"/>
    </xf>
    <xf numFmtId="3" fontId="27" fillId="26" borderId="23" xfId="0" applyNumberFormat="1" applyFont="1" applyFill="1" applyBorder="1" applyAlignment="1" applyProtection="1">
      <alignment wrapText="1"/>
      <protection locked="0"/>
    </xf>
    <xf numFmtId="3" fontId="27" fillId="26" borderId="25" xfId="0" applyNumberFormat="1" applyFont="1" applyFill="1" applyBorder="1" applyAlignment="1" applyProtection="1">
      <alignment wrapText="1"/>
      <protection locked="0"/>
    </xf>
    <xf numFmtId="0" fontId="37" fillId="25" borderId="38" xfId="0" applyFont="1" applyFill="1" applyBorder="1" applyAlignment="1" applyProtection="1">
      <alignment horizontal="center" wrapText="1"/>
      <protection/>
    </xf>
    <xf numFmtId="3" fontId="27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/>
      <protection/>
    </xf>
    <xf numFmtId="3" fontId="27" fillId="0" borderId="28" xfId="0" applyNumberFormat="1" applyFont="1" applyBorder="1" applyAlignment="1" applyProtection="1">
      <alignment wrapText="1"/>
      <protection locked="0"/>
    </xf>
    <xf numFmtId="3" fontId="40" fillId="0" borderId="20" xfId="0" applyNumberFormat="1" applyFont="1" applyBorder="1" applyAlignment="1" applyProtection="1">
      <alignment wrapText="1"/>
      <protection locked="0"/>
    </xf>
    <xf numFmtId="0" fontId="38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9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3" fontId="35" fillId="0" borderId="15" xfId="0" applyNumberFormat="1" applyFont="1" applyBorder="1" applyAlignment="1" applyProtection="1">
      <alignment wrapText="1"/>
      <protection locked="0"/>
    </xf>
    <xf numFmtId="3" fontId="27" fillId="0" borderId="18" xfId="0" applyNumberFormat="1" applyFont="1" applyBorder="1" applyAlignment="1" applyProtection="1">
      <alignment wrapText="1"/>
      <protection locked="0"/>
    </xf>
    <xf numFmtId="0" fontId="28" fillId="16" borderId="18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29" fillId="16" borderId="59" xfId="0" applyNumberFormat="1" applyFont="1" applyFill="1" applyBorder="1" applyAlignment="1" applyProtection="1">
      <alignment horizontal="center" vertical="center" wrapText="1"/>
      <protection/>
    </xf>
    <xf numFmtId="1" fontId="29" fillId="16" borderId="20" xfId="0" applyNumberFormat="1" applyFont="1" applyFill="1" applyBorder="1" applyAlignment="1" applyProtection="1">
      <alignment horizontal="center" vertical="center" wrapText="1"/>
      <protection/>
    </xf>
    <xf numFmtId="1" fontId="28" fillId="16" borderId="15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 applyProtection="1">
      <alignment/>
      <protection locked="0"/>
    </xf>
    <xf numFmtId="3" fontId="27" fillId="0" borderId="60" xfId="0" applyNumberFormat="1" applyFont="1" applyBorder="1" applyAlignment="1" applyProtection="1">
      <alignment wrapText="1"/>
      <protection locked="0"/>
    </xf>
    <xf numFmtId="3" fontId="27" fillId="0" borderId="61" xfId="0" applyNumberFormat="1" applyFont="1" applyBorder="1" applyAlignment="1" applyProtection="1">
      <alignment wrapText="1"/>
      <protection locked="0"/>
    </xf>
    <xf numFmtId="1" fontId="28" fillId="16" borderId="17" xfId="0" applyNumberFormat="1" applyFont="1" applyFill="1" applyBorder="1" applyAlignment="1" applyProtection="1">
      <alignment horizontal="left" wrapText="1"/>
      <protection/>
    </xf>
    <xf numFmtId="1" fontId="28" fillId="16" borderId="19" xfId="0" applyNumberFormat="1" applyFont="1" applyFill="1" applyBorder="1" applyAlignment="1" applyProtection="1">
      <alignment horizontal="left" wrapText="1"/>
      <protection/>
    </xf>
    <xf numFmtId="3" fontId="27" fillId="0" borderId="48" xfId="0" applyNumberFormat="1" applyFont="1" applyBorder="1" applyAlignment="1" applyProtection="1">
      <alignment wrapText="1"/>
      <protection locked="0"/>
    </xf>
    <xf numFmtId="3" fontId="27" fillId="0" borderId="62" xfId="0" applyNumberFormat="1" applyFont="1" applyBorder="1" applyAlignment="1" applyProtection="1">
      <alignment wrapText="1"/>
      <protection locked="0"/>
    </xf>
    <xf numFmtId="1" fontId="29" fillId="16" borderId="28" xfId="0" applyNumberFormat="1" applyFont="1" applyFill="1" applyBorder="1" applyAlignment="1" applyProtection="1">
      <alignment horizontal="left" wrapText="1"/>
      <protection/>
    </xf>
    <xf numFmtId="1" fontId="31" fillId="16" borderId="63" xfId="0" applyNumberFormat="1" applyFont="1" applyFill="1" applyBorder="1" applyAlignment="1" applyProtection="1">
      <alignment/>
      <protection/>
    </xf>
    <xf numFmtId="1" fontId="31" fillId="16" borderId="64" xfId="0" applyNumberFormat="1" applyFont="1" applyFill="1" applyBorder="1" applyAlignment="1" applyProtection="1">
      <alignment/>
      <protection/>
    </xf>
    <xf numFmtId="1" fontId="29" fillId="16" borderId="29" xfId="0" applyNumberFormat="1" applyFont="1" applyFill="1" applyBorder="1" applyAlignment="1" applyProtection="1">
      <alignment horizontal="left" wrapText="1"/>
      <protection/>
    </xf>
    <xf numFmtId="1" fontId="29" fillId="16" borderId="65" xfId="0" applyNumberFormat="1" applyFont="1" applyFill="1" applyBorder="1" applyAlignment="1" applyProtection="1">
      <alignment horizontal="left" wrapText="1"/>
      <protection/>
    </xf>
    <xf numFmtId="1" fontId="29" fillId="16" borderId="32" xfId="0" applyNumberFormat="1" applyFont="1" applyFill="1" applyBorder="1" applyAlignment="1" applyProtection="1">
      <alignment horizontal="left" wrapText="1"/>
      <protection/>
    </xf>
    <xf numFmtId="3" fontId="27" fillId="0" borderId="50" xfId="0" applyNumberFormat="1" applyFont="1" applyBorder="1" applyAlignment="1" applyProtection="1">
      <alignment wrapText="1"/>
      <protection locked="0"/>
    </xf>
    <xf numFmtId="1" fontId="27" fillId="0" borderId="56" xfId="0" applyNumberFormat="1" applyFont="1" applyBorder="1" applyAlignment="1" applyProtection="1">
      <alignment wrapText="1"/>
      <protection/>
    </xf>
    <xf numFmtId="3" fontId="31" fillId="16" borderId="55" xfId="0" applyNumberFormat="1" applyFont="1" applyFill="1" applyBorder="1" applyAlignment="1" applyProtection="1">
      <alignment/>
      <protection/>
    </xf>
    <xf numFmtId="1" fontId="31" fillId="0" borderId="56" xfId="0" applyNumberFormat="1" applyFont="1" applyFill="1" applyBorder="1" applyAlignment="1" applyProtection="1">
      <alignment/>
      <protection/>
    </xf>
    <xf numFmtId="3" fontId="31" fillId="16" borderId="59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wrapText="1"/>
      <protection locked="0"/>
    </xf>
    <xf numFmtId="3" fontId="27" fillId="0" borderId="27" xfId="0" applyNumberFormat="1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0" fontId="28" fillId="16" borderId="21" xfId="0" applyFont="1" applyFill="1" applyBorder="1" applyAlignment="1" applyProtection="1">
      <alignment horizontal="left" wrapText="1"/>
      <protection/>
    </xf>
    <xf numFmtId="3" fontId="31" fillId="16" borderId="66" xfId="0" applyNumberFormat="1" applyFont="1" applyFill="1" applyBorder="1" applyAlignment="1" applyProtection="1">
      <alignment/>
      <protection/>
    </xf>
    <xf numFmtId="0" fontId="41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28" fillId="16" borderId="17" xfId="0" applyFont="1" applyFill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wrapText="1"/>
      <protection hidden="1"/>
    </xf>
    <xf numFmtId="0" fontId="28" fillId="16" borderId="19" xfId="0" applyFont="1" applyFill="1" applyBorder="1" applyAlignment="1" applyProtection="1">
      <alignment horizontal="left" wrapText="1"/>
      <protection hidden="1"/>
    </xf>
    <xf numFmtId="1" fontId="40" fillId="0" borderId="19" xfId="0" applyNumberFormat="1" applyFont="1" applyBorder="1" applyAlignment="1" applyProtection="1">
      <alignment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0" fontId="39" fillId="0" borderId="0" xfId="0" applyFont="1" applyAlignment="1" applyProtection="1">
      <alignment wrapText="1"/>
      <protection/>
    </xf>
    <xf numFmtId="3" fontId="35" fillId="0" borderId="16" xfId="0" applyNumberFormat="1" applyFont="1" applyBorder="1" applyAlignment="1" applyProtection="1">
      <alignment wrapText="1"/>
      <protection locked="0"/>
    </xf>
    <xf numFmtId="3" fontId="35" fillId="0" borderId="22" xfId="0" applyNumberFormat="1" applyFont="1" applyBorder="1" applyAlignment="1" applyProtection="1">
      <alignment wrapText="1"/>
      <protection locked="0"/>
    </xf>
    <xf numFmtId="3" fontId="27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8" fillId="16" borderId="28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3" fontId="27" fillId="0" borderId="44" xfId="0" applyNumberFormat="1" applyFont="1" applyBorder="1" applyAlignment="1" applyProtection="1">
      <alignment wrapText="1"/>
      <protection locked="0"/>
    </xf>
    <xf numFmtId="1" fontId="27" fillId="0" borderId="21" xfId="0" applyNumberFormat="1" applyFont="1" applyBorder="1" applyAlignment="1" applyProtection="1">
      <alignment wrapText="1"/>
      <protection/>
    </xf>
    <xf numFmtId="3" fontId="27" fillId="0" borderId="69" xfId="0" applyNumberFormat="1" applyFont="1" applyBorder="1" applyAlignment="1" applyProtection="1">
      <alignment wrapText="1"/>
      <protection locked="0"/>
    </xf>
    <xf numFmtId="3" fontId="27" fillId="0" borderId="55" xfId="0" applyNumberFormat="1" applyFont="1" applyBorder="1" applyAlignment="1" applyProtection="1">
      <alignment wrapText="1"/>
      <protection locked="0"/>
    </xf>
    <xf numFmtId="1" fontId="31" fillId="0" borderId="27" xfId="0" applyNumberFormat="1" applyFont="1" applyFill="1" applyBorder="1" applyAlignment="1" applyProtection="1">
      <alignment/>
      <protection/>
    </xf>
    <xf numFmtId="3" fontId="31" fillId="16" borderId="65" xfId="0" applyNumberFormat="1" applyFont="1" applyFill="1" applyBorder="1" applyAlignment="1" applyProtection="1">
      <alignment/>
      <protection/>
    </xf>
    <xf numFmtId="3" fontId="31" fillId="16" borderId="32" xfId="0" applyNumberFormat="1" applyFont="1" applyFill="1" applyBorder="1" applyAlignment="1" applyProtection="1">
      <alignment/>
      <protection/>
    </xf>
    <xf numFmtId="1" fontId="42" fillId="0" borderId="54" xfId="0" applyNumberFormat="1" applyFont="1" applyFill="1" applyBorder="1" applyAlignment="1" applyProtection="1">
      <alignment/>
      <protection/>
    </xf>
    <xf numFmtId="3" fontId="31" fillId="16" borderId="64" xfId="0" applyNumberFormat="1" applyFont="1" applyFill="1" applyBorder="1" applyAlignment="1" applyProtection="1">
      <alignment/>
      <protection/>
    </xf>
    <xf numFmtId="3" fontId="40" fillId="0" borderId="15" xfId="0" applyNumberFormat="1" applyFont="1" applyBorder="1" applyAlignment="1" applyProtection="1">
      <alignment wrapText="1"/>
      <protection hidden="1"/>
    </xf>
    <xf numFmtId="0" fontId="39" fillId="0" borderId="0" xfId="0" applyFont="1" applyAlignment="1" applyProtection="1">
      <alignment/>
      <protection locked="0"/>
    </xf>
    <xf numFmtId="3" fontId="35" fillId="0" borderId="27" xfId="0" applyNumberFormat="1" applyFont="1" applyBorder="1" applyAlignment="1" applyProtection="1">
      <alignment wrapText="1"/>
      <protection locked="0"/>
    </xf>
    <xf numFmtId="0" fontId="28" fillId="16" borderId="27" xfId="0" applyFont="1" applyFill="1" applyBorder="1" applyAlignment="1" applyProtection="1">
      <alignment horizontal="left" wrapText="1"/>
      <protection/>
    </xf>
    <xf numFmtId="0" fontId="29" fillId="0" borderId="29" xfId="0" applyFont="1" applyBorder="1" applyAlignment="1" applyProtection="1">
      <alignment wrapText="1"/>
      <protection/>
    </xf>
    <xf numFmtId="0" fontId="29" fillId="0" borderId="32" xfId="0" applyFont="1" applyBorder="1" applyAlignment="1" applyProtection="1">
      <alignment wrapText="1"/>
      <protection/>
    </xf>
    <xf numFmtId="165" fontId="27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27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0" fontId="29" fillId="16" borderId="20" xfId="0" applyFont="1" applyFill="1" applyBorder="1" applyAlignment="1" applyProtection="1">
      <alignment horizontal="center" vertical="center" wrapText="1"/>
      <protection/>
    </xf>
    <xf numFmtId="0" fontId="29" fillId="16" borderId="70" xfId="0" applyFont="1" applyFill="1" applyBorder="1" applyAlignment="1" applyProtection="1">
      <alignment horizontal="center" vertical="center" wrapText="1"/>
      <protection/>
    </xf>
    <xf numFmtId="0" fontId="29" fillId="16" borderId="71" xfId="0" applyFont="1" applyFill="1" applyBorder="1" applyAlignment="1" applyProtection="1">
      <alignment horizontal="center" vertical="center" wrapText="1"/>
      <protection/>
    </xf>
    <xf numFmtId="0" fontId="29" fillId="16" borderId="55" xfId="0" applyFont="1" applyFill="1" applyBorder="1" applyAlignment="1" applyProtection="1">
      <alignment horizontal="center" vertical="center" wrapText="1"/>
      <protection/>
    </xf>
    <xf numFmtId="0" fontId="35" fillId="0" borderId="72" xfId="0" applyFont="1" applyBorder="1" applyAlignment="1" applyProtection="1">
      <alignment horizontal="center" wrapText="1"/>
      <protection locked="0"/>
    </xf>
    <xf numFmtId="0" fontId="27" fillId="0" borderId="40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61" xfId="0" applyFont="1" applyBorder="1" applyAlignment="1" applyProtection="1">
      <alignment horizontal="center" wrapText="1"/>
      <protection locked="0"/>
    </xf>
    <xf numFmtId="0" fontId="27" fillId="0" borderId="43" xfId="0" applyFont="1" applyBorder="1" applyAlignment="1" applyProtection="1">
      <alignment horizontal="center" wrapText="1"/>
      <protection locked="0"/>
    </xf>
    <xf numFmtId="0" fontId="27" fillId="0" borderId="44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 wrapText="1"/>
      <protection locked="0"/>
    </xf>
    <xf numFmtId="0" fontId="27" fillId="0" borderId="49" xfId="0" applyFont="1" applyBorder="1" applyAlignment="1" applyProtection="1">
      <alignment horizontal="center" wrapText="1"/>
      <protection locked="0"/>
    </xf>
    <xf numFmtId="0" fontId="27" fillId="0" borderId="50" xfId="0" applyFont="1" applyBorder="1" applyAlignment="1" applyProtection="1">
      <alignment horizontal="center" wrapText="1"/>
      <protection locked="0"/>
    </xf>
    <xf numFmtId="3" fontId="31" fillId="16" borderId="63" xfId="0" applyNumberFormat="1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9" fillId="16" borderId="28" xfId="0" applyFont="1" applyFill="1" applyBorder="1" applyAlignment="1" applyProtection="1">
      <alignment horizontal="left"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7" fillId="0" borderId="23" xfId="0" applyFont="1" applyBorder="1" applyAlignment="1" applyProtection="1">
      <alignment horizontal="center" wrapText="1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3" fontId="31" fillId="16" borderId="28" xfId="0" applyNumberFormat="1" applyFont="1" applyFill="1" applyBorder="1" applyAlignment="1" applyProtection="1">
      <alignment/>
      <protection/>
    </xf>
    <xf numFmtId="0" fontId="27" fillId="0" borderId="57" xfId="0" applyFont="1" applyBorder="1" applyAlignment="1" applyProtection="1">
      <alignment horizontal="center" wrapText="1"/>
      <protection locked="0"/>
    </xf>
    <xf numFmtId="3" fontId="31" fillId="0" borderId="59" xfId="0" applyNumberFormat="1" applyFont="1" applyBorder="1" applyAlignment="1" applyProtection="1">
      <alignment/>
      <protection/>
    </xf>
    <xf numFmtId="3" fontId="31" fillId="0" borderId="63" xfId="0" applyNumberFormat="1" applyFont="1" applyBorder="1" applyAlignment="1" applyProtection="1">
      <alignment/>
      <protection/>
    </xf>
    <xf numFmtId="3" fontId="31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31" fillId="0" borderId="20" xfId="0" applyNumberFormat="1" applyFont="1" applyBorder="1" applyAlignment="1" applyProtection="1">
      <alignment/>
      <protection/>
    </xf>
    <xf numFmtId="3" fontId="28" fillId="0" borderId="0" xfId="0" applyNumberFormat="1" applyFont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4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left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73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53" xfId="0" applyNumberFormat="1" applyFont="1" applyBorder="1" applyAlignment="1">
      <alignment horizontal="center" vertical="center"/>
    </xf>
    <xf numFmtId="3" fontId="46" fillId="0" borderId="69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 applyProtection="1">
      <alignment horizontal="center" vertical="center"/>
      <protection hidden="1"/>
    </xf>
    <xf numFmtId="3" fontId="46" fillId="0" borderId="72" xfId="0" applyNumberFormat="1" applyFont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6" fillId="0" borderId="74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69" xfId="0" applyNumberFormat="1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69" xfId="0" applyNumberFormat="1" applyFont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 applyProtection="1">
      <alignment horizontal="center" vertical="center"/>
      <protection hidden="1"/>
    </xf>
    <xf numFmtId="3" fontId="48" fillId="0" borderId="67" xfId="0" applyNumberFormat="1" applyFont="1" applyBorder="1" applyAlignment="1">
      <alignment horizontal="center" vertical="center"/>
    </xf>
    <xf numFmtId="3" fontId="48" fillId="0" borderId="61" xfId="0" applyNumberFormat="1" applyFont="1" applyFill="1" applyBorder="1" applyAlignment="1">
      <alignment horizontal="center" vertical="center"/>
    </xf>
    <xf numFmtId="3" fontId="48" fillId="0" borderId="43" xfId="0" applyNumberFormat="1" applyFont="1" applyFill="1" applyBorder="1" applyAlignment="1">
      <alignment horizontal="center" vertical="center"/>
    </xf>
    <xf numFmtId="3" fontId="48" fillId="0" borderId="67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16" borderId="75" xfId="0" applyFont="1" applyFill="1" applyBorder="1" applyAlignment="1" applyProtection="1">
      <alignment horizontal="right"/>
      <protection/>
    </xf>
    <xf numFmtId="166" fontId="36" fillId="16" borderId="76" xfId="0" applyNumberFormat="1" applyFont="1" applyFill="1" applyBorder="1" applyAlignment="1" applyProtection="1">
      <alignment horizontal="right"/>
      <protection locked="0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16" borderId="0" xfId="0" applyFont="1" applyFill="1" applyAlignment="1">
      <alignment/>
    </xf>
    <xf numFmtId="0" fontId="4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166" fontId="36" fillId="16" borderId="76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8" fillId="16" borderId="43" xfId="0" applyFont="1" applyFill="1" applyBorder="1" applyAlignment="1" applyProtection="1">
      <alignment horizontal="left" wrapText="1"/>
      <protection/>
    </xf>
    <xf numFmtId="3" fontId="40" fillId="0" borderId="43" xfId="0" applyNumberFormat="1" applyFont="1" applyBorder="1" applyAlignment="1" applyProtection="1">
      <alignment wrapText="1"/>
      <protection hidden="1"/>
    </xf>
    <xf numFmtId="1" fontId="40" fillId="0" borderId="43" xfId="0" applyNumberFormat="1" applyFont="1" applyBorder="1" applyAlignment="1" applyProtection="1">
      <alignment wrapText="1"/>
      <protection hidden="1"/>
    </xf>
    <xf numFmtId="3" fontId="46" fillId="0" borderId="69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77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3" fontId="28" fillId="16" borderId="0" xfId="0" applyNumberFormat="1" applyFont="1" applyFill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/>
      <protection hidden="1"/>
    </xf>
    <xf numFmtId="0" fontId="48" fillId="16" borderId="0" xfId="0" applyFont="1" applyFill="1" applyAlignment="1" applyProtection="1">
      <alignment/>
      <protection hidden="1"/>
    </xf>
    <xf numFmtId="3" fontId="45" fillId="0" borderId="0" xfId="0" applyNumberFormat="1" applyFont="1" applyAlignment="1" applyProtection="1">
      <alignment horizontal="center" vertical="center"/>
      <protection hidden="1"/>
    </xf>
    <xf numFmtId="3" fontId="45" fillId="0" borderId="0" xfId="0" applyNumberFormat="1" applyFont="1" applyBorder="1" applyAlignment="1" applyProtection="1">
      <alignment horizontal="center" vertical="center"/>
      <protection hidden="1"/>
    </xf>
    <xf numFmtId="3" fontId="45" fillId="0" borderId="77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0" fillId="0" borderId="0" xfId="0" applyFont="1" applyAlignment="1" applyProtection="1">
      <alignment/>
      <protection hidden="1"/>
    </xf>
    <xf numFmtId="0" fontId="28" fillId="0" borderId="61" xfId="0" applyFont="1" applyFill="1" applyBorder="1" applyAlignment="1" applyProtection="1">
      <alignment horizontal="left" wrapText="1"/>
      <protection hidden="1"/>
    </xf>
    <xf numFmtId="3" fontId="40" fillId="0" borderId="69" xfId="0" applyNumberFormat="1" applyFont="1" applyBorder="1" applyAlignment="1" applyProtection="1">
      <alignment wrapText="1"/>
      <protection hidden="1"/>
    </xf>
    <xf numFmtId="1" fontId="40" fillId="0" borderId="67" xfId="0" applyNumberFormat="1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7" xfId="0" applyFont="1" applyBorder="1" applyAlignment="1" applyProtection="1">
      <alignment wrapText="1"/>
      <protection hidden="1"/>
    </xf>
    <xf numFmtId="0" fontId="48" fillId="0" borderId="0" xfId="0" applyFont="1" applyFill="1" applyAlignment="1" applyProtection="1">
      <alignment/>
      <protection hidden="1"/>
    </xf>
    <xf numFmtId="0" fontId="40" fillId="0" borderId="77" xfId="0" applyFont="1" applyBorder="1" applyAlignment="1" applyProtection="1">
      <alignment wrapText="1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wrapText="1"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8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55" fillId="16" borderId="75" xfId="0" applyFont="1" applyFill="1" applyBorder="1" applyAlignment="1" applyProtection="1">
      <alignment horizontal="right"/>
      <protection hidden="1"/>
    </xf>
    <xf numFmtId="166" fontId="36" fillId="16" borderId="76" xfId="0" applyNumberFormat="1" applyFont="1" applyFill="1" applyBorder="1" applyAlignment="1" applyProtection="1">
      <alignment horizontal="right"/>
      <protection hidden="1" locked="0"/>
    </xf>
    <xf numFmtId="0" fontId="28" fillId="0" borderId="68" xfId="0" applyFont="1" applyFill="1" applyBorder="1" applyAlignment="1" applyProtection="1">
      <alignment horizontal="left" wrapText="1"/>
      <protection hidden="1"/>
    </xf>
    <xf numFmtId="1" fontId="40" fillId="0" borderId="68" xfId="0" applyNumberFormat="1" applyFont="1" applyBorder="1" applyAlignment="1" applyProtection="1">
      <alignment wrapText="1"/>
      <protection hidden="1"/>
    </xf>
    <xf numFmtId="3" fontId="40" fillId="0" borderId="77" xfId="0" applyNumberFormat="1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/>
    </xf>
    <xf numFmtId="0" fontId="48" fillId="16" borderId="0" xfId="0" applyFont="1" applyFill="1" applyAlignment="1" applyProtection="1">
      <alignment/>
      <protection/>
    </xf>
    <xf numFmtId="3" fontId="50" fillId="0" borderId="0" xfId="0" applyNumberFormat="1" applyFont="1" applyBorder="1" applyAlignment="1" applyProtection="1">
      <alignment vertical="center"/>
      <protection/>
    </xf>
    <xf numFmtId="3" fontId="45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3" fontId="48" fillId="0" borderId="0" xfId="0" applyNumberFormat="1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3" fontId="27" fillId="26" borderId="15" xfId="0" applyNumberFormat="1" applyFont="1" applyFill="1" applyBorder="1" applyAlignment="1" applyProtection="1">
      <alignment wrapText="1"/>
      <protection locked="0"/>
    </xf>
    <xf numFmtId="3" fontId="27" fillId="26" borderId="17" xfId="0" applyNumberFormat="1" applyFont="1" applyFill="1" applyBorder="1" applyAlignment="1" applyProtection="1">
      <alignment wrapText="1"/>
      <protection locked="0"/>
    </xf>
    <xf numFmtId="3" fontId="27" fillId="26" borderId="19" xfId="0" applyNumberFormat="1" applyFont="1" applyFill="1" applyBorder="1" applyAlignment="1" applyProtection="1">
      <alignment wrapText="1"/>
      <protection locked="0"/>
    </xf>
    <xf numFmtId="0" fontId="29" fillId="16" borderId="19" xfId="0" applyFont="1" applyFill="1" applyBorder="1" applyAlignment="1" applyProtection="1">
      <alignment horizontal="right"/>
      <protection/>
    </xf>
    <xf numFmtId="0" fontId="28" fillId="17" borderId="21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horizontal="left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8" fillId="17" borderId="17" xfId="0" applyFont="1" applyFill="1" applyBorder="1" applyAlignment="1" applyProtection="1">
      <alignment horizontal="left"/>
      <protection/>
    </xf>
    <xf numFmtId="0" fontId="28" fillId="17" borderId="19" xfId="0" applyFont="1" applyFill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left" vertical="center"/>
      <protection/>
    </xf>
    <xf numFmtId="0" fontId="28" fillId="16" borderId="78" xfId="0" applyFont="1" applyFill="1" applyBorder="1" applyAlignment="1" applyProtection="1">
      <alignment horizontal="left" wrapText="1"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7" borderId="16" xfId="0" applyFont="1" applyFill="1" applyBorder="1" applyAlignment="1" applyProtection="1">
      <alignment horizontal="left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7" xfId="0" applyFont="1" applyFill="1" applyBorder="1" applyAlignment="1" applyProtection="1">
      <alignment horizontal="left"/>
      <protection/>
    </xf>
    <xf numFmtId="0" fontId="29" fillId="16" borderId="28" xfId="0" applyFont="1" applyFill="1" applyBorder="1" applyAlignment="1" applyProtection="1">
      <alignment horizontal="left"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/>
      <protection/>
    </xf>
    <xf numFmtId="0" fontId="29" fillId="16" borderId="20" xfId="0" applyFont="1" applyFill="1" applyBorder="1" applyAlignment="1" applyProtection="1">
      <alignment horizontal="center" vertical="top"/>
      <protection/>
    </xf>
    <xf numFmtId="0" fontId="29" fillId="0" borderId="20" xfId="0" applyFont="1" applyBorder="1" applyAlignment="1" applyProtection="1">
      <alignment horizontal="center" vertical="top"/>
      <protection/>
    </xf>
    <xf numFmtId="0" fontId="28" fillId="16" borderId="59" xfId="0" applyFont="1" applyFill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vertical="top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165" fontId="25" fillId="16" borderId="67" xfId="0" applyNumberFormat="1" applyFont="1" applyFill="1" applyBorder="1" applyAlignment="1">
      <alignment horizontal="left" wrapText="1"/>
    </xf>
    <xf numFmtId="165" fontId="25" fillId="16" borderId="43" xfId="0" applyNumberFormat="1" applyFont="1" applyFill="1" applyBorder="1" applyAlignment="1">
      <alignment horizontal="left" wrapText="1"/>
    </xf>
    <xf numFmtId="0" fontId="29" fillId="0" borderId="35" xfId="0" applyFont="1" applyBorder="1" applyAlignment="1" applyProtection="1">
      <alignment horizontal="center" wrapText="1"/>
      <protection/>
    </xf>
    <xf numFmtId="0" fontId="28" fillId="17" borderId="20" xfId="0" applyFont="1" applyFill="1" applyBorder="1" applyAlignment="1" applyProtection="1">
      <alignment horizontal="left" wrapText="1"/>
      <protection/>
    </xf>
    <xf numFmtId="0" fontId="28" fillId="17" borderId="56" xfId="0" applyFont="1" applyFill="1" applyBorder="1" applyAlignment="1" applyProtection="1">
      <alignment horizontal="left" wrapText="1"/>
      <protection/>
    </xf>
    <xf numFmtId="0" fontId="28" fillId="17" borderId="52" xfId="0" applyFont="1" applyFill="1" applyBorder="1" applyAlignment="1" applyProtection="1">
      <alignment horizontal="left" wrapText="1"/>
      <protection/>
    </xf>
    <xf numFmtId="0" fontId="28" fillId="17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vertical="center" wrapText="1"/>
      <protection/>
    </xf>
    <xf numFmtId="0" fontId="28" fillId="17" borderId="29" xfId="0" applyFont="1" applyFill="1" applyBorder="1" applyAlignment="1" applyProtection="1">
      <alignment horizontal="left" wrapText="1"/>
      <protection/>
    </xf>
    <xf numFmtId="0" fontId="29" fillId="0" borderId="59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center" vertical="center" wrapText="1"/>
      <protection/>
    </xf>
    <xf numFmtId="0" fontId="28" fillId="17" borderId="23" xfId="0" applyFont="1" applyFill="1" applyBorder="1" applyAlignment="1" applyProtection="1">
      <alignment horizontal="left" wrapText="1"/>
      <protection/>
    </xf>
    <xf numFmtId="0" fontId="28" fillId="17" borderId="21" xfId="0" applyFont="1" applyFill="1" applyBorder="1" applyAlignment="1" applyProtection="1">
      <alignment horizontal="left" wrapText="1"/>
      <protection/>
    </xf>
    <xf numFmtId="0" fontId="28" fillId="17" borderId="79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1" fontId="29" fillId="0" borderId="20" xfId="0" applyNumberFormat="1" applyFont="1" applyBorder="1" applyAlignment="1" applyProtection="1">
      <alignment horizontal="left" wrapText="1"/>
      <protection/>
    </xf>
    <xf numFmtId="1" fontId="29" fillId="16" borderId="21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left" wrapText="1"/>
      <protection hidden="1"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center" wrapText="1"/>
      <protection/>
    </xf>
    <xf numFmtId="0" fontId="29" fillId="16" borderId="20" xfId="0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16" borderId="20" xfId="0" applyFont="1" applyFill="1" applyBorder="1" applyAlignment="1" applyProtection="1">
      <alignment horizontal="left" vertical="center" wrapText="1"/>
      <protection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61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 wrapText="1"/>
    </xf>
    <xf numFmtId="0" fontId="29" fillId="0" borderId="43" xfId="0" applyFont="1" applyBorder="1" applyAlignment="1" applyProtection="1">
      <alignment horizontal="center" wrapText="1"/>
      <protection/>
    </xf>
    <xf numFmtId="3" fontId="46" fillId="0" borderId="61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58" fillId="0" borderId="61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 applyProtection="1">
      <alignment horizontal="left" vertical="center"/>
      <protection hidden="1"/>
    </xf>
    <xf numFmtId="0" fontId="29" fillId="0" borderId="69" xfId="0" applyFont="1" applyBorder="1" applyAlignment="1" applyProtection="1">
      <alignment horizontal="center" wrapText="1"/>
      <protection hidden="1"/>
    </xf>
    <xf numFmtId="3" fontId="50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45"/>
          <c:w val="0.96375"/>
          <c:h val="0.87025"/>
        </c:manualLayout>
      </c:layout>
      <c:barChart>
        <c:barDir val="col"/>
        <c:grouping val="clustered"/>
        <c:varyColors val="0"/>
        <c:axId val="25442955"/>
        <c:axId val="27660004"/>
      </c:bar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182"/>
          <c:w val="0.58975"/>
          <c:h val="0.35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69025"/>
          <c:w val="0.6567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10</c:v>
              </c:pt>
              <c:pt idx="1">
                <c:v>395</c:v>
              </c:pt>
              <c:pt idx="2">
                <c:v>11</c:v>
              </c:pt>
              <c:pt idx="3">
                <c:v>12</c:v>
              </c:pt>
              <c:pt idx="4">
                <c:v>115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4</c:v>
              </c:pt>
              <c:pt idx="1">
                <c:v>121</c:v>
              </c:pt>
              <c:pt idx="2">
                <c:v>14</c:v>
              </c:pt>
              <c:pt idx="3">
                <c:v>1</c:v>
              </c:pt>
              <c:pt idx="4">
                <c:v>8</c:v>
              </c:pt>
              <c:pt idx="5">
                <c:v>47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119</c:v>
              </c:pt>
              <c:pt idx="2">
                <c:v>22</c:v>
              </c:pt>
              <c:pt idx="3">
                <c:v>10</c:v>
              </c:pt>
              <c:pt idx="4">
                <c:v>62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16</c:v>
              </c:pt>
              <c:pt idx="1">
                <c:v>579</c:v>
              </c:pt>
              <c:pt idx="2">
                <c:v>15</c:v>
              </c:pt>
              <c:pt idx="3">
                <c:v>2</c:v>
              </c:pt>
              <c:pt idx="4">
                <c:v>28</c:v>
              </c:pt>
              <c:pt idx="5">
                <c:v>206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421181"/>
        <c:axId val="57790630"/>
      </c:barChart>
      <c:catAx>
        <c:axId val="6421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0353623"/>
        <c:axId val="50529424"/>
      </c:bar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"/>
          <c:y val="0.92275"/>
          <c:w val="0.51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805"/>
          <c:w val="0.58625"/>
          <c:h val="0.3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68125"/>
          <c:w val="0.745"/>
          <c:h val="0.2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66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6425"/>
          <c:w val="0.739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805"/>
          <c:w val="0.5855"/>
          <c:h val="0.36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6905"/>
          <c:w val="0.7422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75"/>
          <c:y val="0.1805"/>
          <c:w val="0.58475"/>
          <c:h val="0.3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5"/>
          <c:y val="0.68675"/>
          <c:w val="0.73975"/>
          <c:h val="0.2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68775"/>
          <c:w val="0.7435"/>
          <c:h val="0.2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68775"/>
          <c:w val="0.751"/>
          <c:h val="0.2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68775"/>
          <c:w val="0.75375"/>
          <c:h val="0.2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68775"/>
          <c:w val="0.751"/>
          <c:h val="0.2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183"/>
          <c:w val="0.583"/>
          <c:h val="0.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025"/>
          <c:y val="0.7285"/>
          <c:w val="0.845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67325"/>
          <c:h val="0.7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30775"/>
          <c:w val="0.27775"/>
          <c:h val="0.3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645"/>
          <c:w val="0.95375"/>
          <c:h val="0.87025"/>
        </c:manualLayout>
      </c:layout>
      <c:barChart>
        <c:barDir val="col"/>
        <c:grouping val="clustered"/>
        <c:varyColors val="0"/>
        <c:axId val="47613445"/>
        <c:axId val="25867822"/>
      </c:bar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67325"/>
          <c:h val="0.7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30775"/>
          <c:w val="0.27775"/>
          <c:h val="0.3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06775"/>
          <c:w val="0.463"/>
          <c:h val="0.6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6525"/>
          <c:w val="0.17025"/>
          <c:h val="0.3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"/>
          <c:y val="0.075"/>
          <c:w val="0.46275"/>
          <c:h val="0.6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0885"/>
          <c:w val="0.3025"/>
          <c:h val="0.3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"/>
          <c:y val="0.075"/>
          <c:w val="0.46275"/>
          <c:h val="0.6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"/>
          <c:w val="0.17025"/>
          <c:h val="0.3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1545"/>
        <c:axId val="463906"/>
      </c:barChart>
      <c:catAx>
        <c:axId val="51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175155"/>
        <c:axId val="37576396"/>
      </c:barChart>
      <c:catAx>
        <c:axId val="4175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643245"/>
        <c:axId val="23789206"/>
      </c:barChart>
      <c:catAx>
        <c:axId val="2643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244353"/>
        <c:axId val="52872586"/>
      </c:bar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91227"/>
        <c:axId val="54821044"/>
      </c:barChart>
      <c:catAx>
        <c:axId val="60912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175"/>
          <c:h val="0.8885"/>
        </c:manualLayout>
      </c:layout>
      <c:barChart>
        <c:barDir val="col"/>
        <c:grouping val="clustered"/>
        <c:varyColors val="0"/>
        <c:axId val="31483807"/>
        <c:axId val="14918808"/>
      </c:bar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670633"/>
        <c:axId val="45164786"/>
      </c:bar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1785725"/>
        <c:axId val="40527206"/>
      </c:bar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9200535"/>
        <c:axId val="61478224"/>
      </c:bar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6433105"/>
        <c:axId val="13680218"/>
      </c:bar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6013099"/>
        <c:axId val="34355844"/>
      </c:bar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804095"/>
        <c:axId val="57127992"/>
      </c:bar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183"/>
          <c:w val="0.583"/>
          <c:h val="0.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2886</c:v>
              </c:pt>
              <c:pt idx="1">
                <c:v>1852</c:v>
              </c:pt>
              <c:pt idx="2">
                <c:v>10</c:v>
              </c:pt>
              <c:pt idx="3">
                <c:v>4</c:v>
              </c:pt>
              <c:pt idx="4">
                <c:v>168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25"/>
          <c:y val="0.7285"/>
          <c:w val="0.851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4389881"/>
        <c:axId val="63964610"/>
      </c:bar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 val="autoZero"/>
        <c:auto val="1"/>
        <c:lblOffset val="100"/>
        <c:tickLblSkip val="1"/>
        <c:noMultiLvlLbl val="0"/>
      </c:catAx>
      <c:valAx>
        <c:axId val="639646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179623"/>
        <c:axId val="25290016"/>
      </c:bar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6283553"/>
        <c:axId val="35225386"/>
      </c:bar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8120</c:v>
              </c:pt>
              <c:pt idx="1">
                <c:v>999</c:v>
              </c:pt>
              <c:pt idx="2">
                <c:v>574</c:v>
              </c:pt>
              <c:pt idx="3">
                <c:v>325</c:v>
              </c:pt>
              <c:pt idx="4">
                <c:v>20750</c:v>
              </c:pt>
              <c:pt idx="5">
                <c:v>325</c:v>
              </c:pt>
              <c:pt idx="6">
                <c:v>357</c:v>
              </c:pt>
              <c:pt idx="7">
                <c:v>8484</c:v>
              </c:pt>
              <c:pt idx="8">
                <c:v>872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447</c:v>
              </c:pt>
              <c:pt idx="1">
                <c:v>113</c:v>
              </c:pt>
              <c:pt idx="2">
                <c:v>87</c:v>
              </c:pt>
              <c:pt idx="3">
                <c:v>43</c:v>
              </c:pt>
              <c:pt idx="4">
                <c:v>643</c:v>
              </c:pt>
              <c:pt idx="5">
                <c:v>28</c:v>
              </c:pt>
              <c:pt idx="6">
                <c:v>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207</c:v>
              </c:pt>
              <c:pt idx="1">
                <c:v>137</c:v>
              </c:pt>
              <c:pt idx="2">
                <c:v>17</c:v>
              </c:pt>
              <c:pt idx="3">
                <c:v>38</c:v>
              </c:pt>
              <c:pt idx="4">
                <c:v>543</c:v>
              </c:pt>
              <c:pt idx="5">
                <c:v>29</c:v>
              </c:pt>
              <c:pt idx="6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233"/>
          <c:w val="0.565"/>
          <c:h val="0.5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Urgentes</c:v>
                </c:pt>
                <c:pt idx="1">
                  <c:v>Sumario</c:v>
                </c:pt>
                <c:pt idx="2">
                  <c:v>Jurado</c:v>
                </c:pt>
              </c:strCache>
            </c:strRef>
          </c:cat>
          <c:val>
            <c:numLit>
              <c:ptCount val="3"/>
              <c:pt idx="0">
                <c:v>887</c:v>
              </c:pt>
              <c:pt idx="1">
                <c:v>7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5575"/>
          <c:w val="0.13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ptCount val="15"/>
              <c:pt idx="0">
                <c:v>240</c:v>
              </c:pt>
              <c:pt idx="1">
                <c:v>137</c:v>
              </c:pt>
              <c:pt idx="2">
                <c:v>47</c:v>
              </c:pt>
              <c:pt idx="3">
                <c:v>47</c:v>
              </c:pt>
              <c:pt idx="4">
                <c:v>33</c:v>
              </c:pt>
              <c:pt idx="5">
                <c:v>136</c:v>
              </c:pt>
              <c:pt idx="6">
                <c:v>830</c:v>
              </c:pt>
              <c:pt idx="7">
                <c:v>32</c:v>
              </c:pt>
              <c:pt idx="8">
                <c:v>58</c:v>
              </c:pt>
              <c:pt idx="9">
                <c:v>196</c:v>
              </c:pt>
              <c:pt idx="10">
                <c:v>69</c:v>
              </c:pt>
              <c:pt idx="11">
                <c:v>281</c:v>
              </c:pt>
              <c:pt idx="12">
                <c:v>96</c:v>
              </c:pt>
              <c:pt idx="13">
                <c:v>73</c:v>
              </c:pt>
              <c:pt idx="14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5875"/>
          <c:w val="0.299"/>
          <c:h val="0.8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181</c:v>
              </c:pt>
              <c:pt idx="1">
                <c:v>91</c:v>
              </c:pt>
              <c:pt idx="2">
                <c:v>146</c:v>
              </c:pt>
              <c:pt idx="3">
                <c:v>85</c:v>
              </c:pt>
              <c:pt idx="4">
                <c:v>565</c:v>
              </c:pt>
              <c:pt idx="5">
                <c:v>44</c:v>
              </c:pt>
              <c:pt idx="6">
                <c:v>216</c:v>
              </c:pt>
              <c:pt idx="7">
                <c:v>62</c:v>
              </c:pt>
              <c:pt idx="8">
                <c:v>45</c:v>
              </c:pt>
              <c:pt idx="9">
                <c:v>141</c:v>
              </c:pt>
              <c:pt idx="10">
                <c:v>59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425"/>
          <c:w val="0.5477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Falsedades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7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105"/>
          <c:w val="0.183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321"/>
          <c:w val="0.552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Aux!$L$2:$L$3</c:f>
              <c:strCache>
                <c:ptCount val="2"/>
                <c:pt idx="0">
                  <c:v>Libertad sexual</c:v>
                </c:pt>
                <c:pt idx="1">
                  <c:v>Drogas</c:v>
                </c:pt>
              </c:strCache>
            </c:strRef>
          </c:cat>
          <c:val>
            <c:numLit>
              <c:ptCount val="2"/>
              <c:pt idx="0">
                <c:v>13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25"/>
          <c:y val="0.43825"/>
          <c:w val="0.175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95"/>
          <c:w val="0.268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4875"/>
          <c:w val="0.4732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9825"/>
          <c:w val="0.269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352"/>
          <c:w val="0.4575"/>
          <c:h val="0.2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Aux!$F$2:$F$8</c:f>
              <c:strCache>
                <c:ptCount val="7"/>
                <c:pt idx="0">
                  <c:v>Violencia doméstica/género</c:v>
                </c:pt>
                <c:pt idx="1">
                  <c:v>Patrimonio</c:v>
                </c:pt>
                <c:pt idx="2">
                  <c:v>Derechos trabajadores</c:v>
                </c:pt>
                <c:pt idx="3">
                  <c:v>Medio ambiente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Pública</c:v>
                </c:pt>
              </c:strCache>
            </c:strRef>
          </c:cat>
          <c:val>
            <c:numLit>
              <c:ptCount val="7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3</c:v>
              </c:pt>
              <c:pt idx="4">
                <c:v>1</c:v>
              </c:pt>
              <c:pt idx="5">
                <c:v>2</c:v>
              </c:pt>
              <c:pt idx="6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9325"/>
          <c:w val="0.2882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</c:strCache>
            </c:strRef>
          </c:cat>
          <c:val>
            <c:numLit>
              <c:ptCount val="9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29</c:v>
              </c:pt>
              <c:pt idx="5">
                <c:v>8</c:v>
              </c:pt>
              <c:pt idx="6">
                <c:v>17</c:v>
              </c:pt>
              <c:pt idx="7">
                <c:v>1</c:v>
              </c:pt>
              <c:pt idx="8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trabajadores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167</c:v>
              </c:pt>
              <c:pt idx="1">
                <c:v>141</c:v>
              </c:pt>
              <c:pt idx="2">
                <c:v>97</c:v>
              </c:pt>
              <c:pt idx="3">
                <c:v>22</c:v>
              </c:pt>
              <c:pt idx="4">
                <c:v>25</c:v>
              </c:pt>
              <c:pt idx="5">
                <c:v>76</c:v>
              </c:pt>
              <c:pt idx="6">
                <c:v>513</c:v>
              </c:pt>
              <c:pt idx="7">
                <c:v>15</c:v>
              </c:pt>
              <c:pt idx="8">
                <c:v>36</c:v>
              </c:pt>
              <c:pt idx="9">
                <c:v>846</c:v>
              </c:pt>
              <c:pt idx="10">
                <c:v>55</c:v>
              </c:pt>
              <c:pt idx="11">
                <c:v>175</c:v>
              </c:pt>
              <c:pt idx="12">
                <c:v>152</c:v>
              </c:pt>
              <c:pt idx="13">
                <c:v>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0865"/>
          <c:w val="0.2995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6</c:v>
              </c:pt>
              <c:pt idx="2">
                <c:v>1</c:v>
              </c:pt>
              <c:pt idx="3">
                <c:v>1</c:v>
              </c:pt>
              <c:pt idx="4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25"/>
          <c:y val="0.11775"/>
          <c:w val="0.3865"/>
          <c:h val="0.8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75"/>
          <c:y val="0.71275"/>
          <c:w val="0.8415"/>
          <c:h val="0.23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5275"/>
          <c:w val="0.66"/>
          <c:h val="0.34275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InformeDatosMenores!$L$6:$N$6</c:f>
              <c:strCache/>
            </c: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85"/>
          <c:w val="0.37125"/>
          <c:h val="0.24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63325"/>
          <c:w val="0.502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</c:v>
                </c:pt>
                <c:pt idx="1">
                  <c:v>17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397"/>
          <c:w val="0.18475"/>
          <c:h val="0.28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25"/>
          <c:y val="0.45075"/>
          <c:w val="0.41625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575"/>
          <c:y val="0.2565"/>
          <c:w val="0.21975"/>
          <c:h val="0.7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628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18</c:v>
                </c:pt>
                <c:pt idx="1">
                  <c:v>17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"/>
          <c:y val="0.36725"/>
          <c:w val="0.3647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25"/>
          <c:y val="0.11575"/>
          <c:w val="0.6395"/>
          <c:h val="0.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1">
                  <c:v>38</c:v>
                </c:pt>
                <c:pt idx="2">
                  <c:v>1</c:v>
                </c:pt>
                <c:pt idx="3">
                  <c:v>2</c:v>
                </c:pt>
                <c:pt idx="4">
                  <c:v>16</c:v>
                </c:pt>
                <c:pt idx="5">
                  <c:v>19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0475"/>
          <c:y val="0.81125"/>
          <c:w val="0.74675"/>
          <c:h val="0.17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1245"/>
          <c:w val="0.72425"/>
          <c:h val="0.5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26</c:v>
                </c:pt>
                <c:pt idx="1">
                  <c:v>9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8225"/>
          <c:y val="0.70575"/>
          <c:w val="0.69425"/>
          <c:h val="0.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 val="autoZero"/>
        <c:auto val="1"/>
        <c:lblOffset val="100"/>
        <c:tickLblSkip val="1"/>
        <c:noMultiLvlLbl val="0"/>
      </c:catAx>
      <c:valAx>
        <c:axId val="606188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8</c:v>
              </c:pt>
              <c:pt idx="1">
                <c:v>30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419</c:v>
              </c:pt>
              <c:pt idx="1">
                <c:v>73</c:v>
              </c:pt>
              <c:pt idx="2">
                <c:v>1</c:v>
              </c:pt>
              <c:pt idx="3">
                <c:v>183</c:v>
              </c:pt>
              <c:pt idx="4">
                <c:v>72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104</c:v>
              </c:pt>
              <c:pt idx="1">
                <c:v>5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6725"/>
          <c:w val="0.412"/>
          <c:h val="0.2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ptCount val="8"/>
              <c:pt idx="0">
                <c:v>18</c:v>
              </c:pt>
              <c:pt idx="1">
                <c:v>37</c:v>
              </c:pt>
              <c:pt idx="2">
                <c:v>2</c:v>
              </c:pt>
              <c:pt idx="3">
                <c:v>7</c:v>
              </c:pt>
              <c:pt idx="4">
                <c:v>96</c:v>
              </c:pt>
              <c:pt idx="5">
                <c:v>46</c:v>
              </c:pt>
              <c:pt idx="6">
                <c:v>46</c:v>
              </c:pt>
              <c:pt idx="7">
                <c:v>197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26225"/>
          <c:w val="0.303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2265"/>
          <c:w val="0.589"/>
          <c:h val="0.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20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8925"/>
          <c:y val="0.71"/>
          <c:w val="0.6215"/>
          <c:h val="0.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 val="autoZero"/>
        <c:auto val="1"/>
        <c:lblOffset val="100"/>
        <c:tickLblSkip val="1"/>
        <c:noMultiLvlLbl val="0"/>
      </c:catAx>
      <c:valAx>
        <c:axId val="111767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3481527"/>
        <c:axId val="32898288"/>
      </c:bar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 val="autoZero"/>
        <c:auto val="1"/>
        <c:lblOffset val="100"/>
        <c:tickLblSkip val="1"/>
        <c:noMultiLvlLbl val="0"/>
      </c:catAx>
      <c:valAx>
        <c:axId val="328982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7649137"/>
        <c:axId val="47515642"/>
      </c:bar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17</c:v>
                </c:pt>
                <c:pt idx="1">
                  <c:v>340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167"/>
          <c:w val="0.589"/>
          <c:h val="0.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202</c:v>
                </c:pt>
                <c:pt idx="1">
                  <c:v>138</c:v>
                </c:pt>
                <c:pt idx="2">
                  <c:v>78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25"/>
          <c:y val="0.658"/>
          <c:w val="0.48475"/>
          <c:h val="0.31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1536</c:v>
              </c:pt>
              <c:pt idx="1">
                <c:v>9</c:v>
              </c:pt>
              <c:pt idx="2">
                <c:v>202</c:v>
              </c:pt>
              <c:pt idx="3">
                <c:v>2</c:v>
              </c:pt>
              <c:pt idx="4">
                <c:v>145</c:v>
              </c:pt>
              <c:pt idx="5">
                <c:v>85</c:v>
              </c:pt>
              <c:pt idx="6">
                <c:v>9</c:v>
              </c:pt>
              <c:pt idx="7">
                <c:v>300</c:v>
              </c:pt>
              <c:pt idx="8">
                <c:v>98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938</c:v>
              </c:pt>
              <c:pt idx="1">
                <c:v>460</c:v>
              </c:pt>
              <c:pt idx="2">
                <c:v>3</c:v>
              </c:pt>
              <c:pt idx="3">
                <c:v>7</c:v>
              </c:pt>
              <c:pt idx="4">
                <c:v>64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2275"/>
          <c:w val="0.929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2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322</c:v>
              </c:pt>
              <c:pt idx="1">
                <c:v>92</c:v>
              </c:pt>
              <c:pt idx="2">
                <c:v>1</c:v>
              </c:pt>
              <c:pt idx="3">
                <c:v>2</c:v>
              </c:pt>
              <c:pt idx="4">
                <c:v>32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2275"/>
          <c:w val="0.92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398</c:v>
              </c:pt>
              <c:pt idx="1">
                <c:v>216</c:v>
              </c:pt>
              <c:pt idx="2">
                <c:v>40</c:v>
              </c:pt>
              <c:pt idx="3">
                <c:v>38</c:v>
              </c:pt>
              <c:pt idx="4">
                <c:v>366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4987595"/>
        <c:axId val="23561764"/>
      </c:bar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 val="autoZero"/>
        <c:auto val="1"/>
        <c:lblOffset val="100"/>
        <c:tickLblSkip val="2"/>
        <c:noMultiLvlLbl val="0"/>
      </c:catAx>
      <c:valAx>
        <c:axId val="235617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0729285"/>
        <c:axId val="29454702"/>
      </c:bar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 val="autoZero"/>
        <c:auto val="1"/>
        <c:lblOffset val="100"/>
        <c:tickLblSkip val="1"/>
        <c:noMultiLvlLbl val="0"/>
      </c:catAx>
      <c:valAx>
        <c:axId val="294547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3765727"/>
        <c:axId val="37020632"/>
      </c:bar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 val="autoZero"/>
        <c:auto val="1"/>
        <c:lblOffset val="100"/>
        <c:tickLblSkip val="1"/>
        <c:noMultiLvlLbl val="0"/>
      </c:catAx>
      <c:valAx>
        <c:axId val="370206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4750233"/>
        <c:axId val="45881186"/>
      </c:bar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 val="autoZero"/>
        <c:auto val="1"/>
        <c:lblOffset val="100"/>
        <c:tickLblSkip val="1"/>
        <c:noMultiLvlLbl val="0"/>
      </c:catAx>
      <c:valAx>
        <c:axId val="458811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255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055"/>
          <c:w val="0.556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13</c:v>
              </c:pt>
              <c:pt idx="1">
                <c:v>37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92275"/>
          <c:w val="0.7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8675"/>
          <c:w val="0.43975"/>
          <c:h val="0.42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27</c:v>
              </c:pt>
              <c:pt idx="1">
                <c:v>225</c:v>
              </c:pt>
              <c:pt idx="2">
                <c:v>347</c:v>
              </c:pt>
              <c:pt idx="3">
                <c:v>71</c:v>
              </c:pt>
              <c:pt idx="4">
                <c:v>70</c:v>
              </c:pt>
              <c:pt idx="5">
                <c:v>223</c:v>
              </c:pt>
              <c:pt idx="6">
                <c:v>221</c:v>
              </c:pt>
              <c:pt idx="7">
                <c:v>33</c:v>
              </c:pt>
              <c:pt idx="8">
                <c:v>305</c:v>
              </c:pt>
              <c:pt idx="9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04775"/>
          <c:w val="0.3055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0277491"/>
        <c:axId val="25388556"/>
      </c:bar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7170413"/>
        <c:axId val="43207126"/>
      </c:bar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3319815"/>
        <c:axId val="10116288"/>
      </c:bar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3937729"/>
        <c:axId val="14112970"/>
      </c:bar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9907867"/>
        <c:axId val="2299892"/>
      </c:bar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0699029"/>
        <c:axId val="52073534"/>
      </c:bar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6008623"/>
        <c:axId val="57206696"/>
      </c:bar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5098217"/>
        <c:axId val="3230770"/>
      </c:bar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14</c:v>
              </c:pt>
              <c:pt idx="1">
                <c:v>216</c:v>
              </c:pt>
              <c:pt idx="2">
                <c:v>16</c:v>
              </c:pt>
              <c:pt idx="3">
                <c:v>1</c:v>
              </c:pt>
              <c:pt idx="4">
                <c:v>8</c:v>
              </c:pt>
              <c:pt idx="5">
                <c:v>65</c:v>
              </c:pt>
              <c:pt idx="6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11</c:v>
              </c:pt>
              <c:pt idx="1">
                <c:v>473</c:v>
              </c:pt>
              <c:pt idx="2">
                <c:v>2</c:v>
              </c:pt>
              <c:pt idx="3">
                <c:v>2</c:v>
              </c:pt>
              <c:pt idx="4">
                <c:v>11</c:v>
              </c:pt>
              <c:pt idx="5">
                <c:v>143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Relationship Id="rId34" Type="http://schemas.openxmlformats.org/officeDocument/2006/relationships/chart" Target="/xl/charts/chart57.xml" /><Relationship Id="rId35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Relationship Id="rId5" Type="http://schemas.openxmlformats.org/officeDocument/2006/relationships/chart" Target="/xl/charts/chart87.xml" /><Relationship Id="rId6" Type="http://schemas.openxmlformats.org/officeDocument/2006/relationships/chart" Target="/xl/charts/chart88.xml" /><Relationship Id="rId7" Type="http://schemas.openxmlformats.org/officeDocument/2006/relationships/chart" Target="/xl/charts/chart8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Relationship Id="rId9" Type="http://schemas.openxmlformats.org/officeDocument/2006/relationships/chart" Target="/xl/charts/chart98.xml" /><Relationship Id="rId10" Type="http://schemas.openxmlformats.org/officeDocument/2006/relationships/chart" Target="/xl/charts/chart99.xml" /><Relationship Id="rId11" Type="http://schemas.openxmlformats.org/officeDocument/2006/relationships/chart" Target="/xl/charts/chart100.xml" /><Relationship Id="rId12" Type="http://schemas.openxmlformats.org/officeDocument/2006/relationships/chart" Target="/xl/charts/chart101.xml" /><Relationship Id="rId13" Type="http://schemas.openxmlformats.org/officeDocument/2006/relationships/chart" Target="/xl/charts/chart102.xml" /><Relationship Id="rId14" Type="http://schemas.openxmlformats.org/officeDocument/2006/relationships/chart" Target="/xl/charts/chart103.xml" /><Relationship Id="rId15" Type="http://schemas.openxmlformats.org/officeDocument/2006/relationships/chart" Target="/xl/charts/chart104.xml" /><Relationship Id="rId16" Type="http://schemas.openxmlformats.org/officeDocument/2006/relationships/chart" Target="/xl/charts/chart10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Relationship Id="rId4" Type="http://schemas.openxmlformats.org/officeDocument/2006/relationships/chart" Target="/xl/charts/chart109.xml" /><Relationship Id="rId5" Type="http://schemas.openxmlformats.org/officeDocument/2006/relationships/chart" Target="/xl/charts/chart110.xml" /><Relationship Id="rId6" Type="http://schemas.openxmlformats.org/officeDocument/2006/relationships/chart" Target="/xl/charts/chart1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" name="Chart 14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2" name="Chart 15"/>
        <xdr:cNvGraphicFramePr/>
      </xdr:nvGraphicFramePr>
      <xdr:xfrm>
        <a:off x="45939075" y="1352550"/>
        <a:ext cx="42100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3" name="Chart 19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7</xdr:row>
      <xdr:rowOff>76200</xdr:rowOff>
    </xdr:from>
    <xdr:to>
      <xdr:col>5</xdr:col>
      <xdr:colOff>257175</xdr:colOff>
      <xdr:row>20</xdr:row>
      <xdr:rowOff>57150</xdr:rowOff>
    </xdr:to>
    <xdr:graphicFrame>
      <xdr:nvGraphicFramePr>
        <xdr:cNvPr id="4" name="graficoDiligenciasPrevias"/>
        <xdr:cNvGraphicFramePr/>
      </xdr:nvGraphicFramePr>
      <xdr:xfrm>
        <a:off x="2276475" y="1504950"/>
        <a:ext cx="33432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400050</xdr:colOff>
      <xdr:row>6</xdr:row>
      <xdr:rowOff>95250</xdr:rowOff>
    </xdr:from>
    <xdr:to>
      <xdr:col>28</xdr:col>
      <xdr:colOff>104775</xdr:colOff>
      <xdr:row>17</xdr:row>
      <xdr:rowOff>142875</xdr:rowOff>
    </xdr:to>
    <xdr:graphicFrame>
      <xdr:nvGraphicFramePr>
        <xdr:cNvPr id="5" name="graficoCalificaciones"/>
        <xdr:cNvGraphicFramePr/>
      </xdr:nvGraphicFramePr>
      <xdr:xfrm>
        <a:off x="17973675" y="1257300"/>
        <a:ext cx="4448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6</xdr:row>
      <xdr:rowOff>95250</xdr:rowOff>
    </xdr:from>
    <xdr:to>
      <xdr:col>59</xdr:col>
      <xdr:colOff>133350</xdr:colOff>
      <xdr:row>15</xdr:row>
      <xdr:rowOff>76200</xdr:rowOff>
    </xdr:to>
    <xdr:graphicFrame>
      <xdr:nvGraphicFramePr>
        <xdr:cNvPr id="6" name="graficoDiligsInvestigacion"/>
        <xdr:cNvGraphicFramePr/>
      </xdr:nvGraphicFramePr>
      <xdr:xfrm>
        <a:off x="40376475" y="1257300"/>
        <a:ext cx="5334000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7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8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67</xdr:col>
      <xdr:colOff>114300</xdr:colOff>
      <xdr:row>22</xdr:row>
      <xdr:rowOff>9525</xdr:rowOff>
    </xdr:from>
    <xdr:to>
      <xdr:col>77</xdr:col>
      <xdr:colOff>400050</xdr:colOff>
      <xdr:row>36</xdr:row>
      <xdr:rowOff>28575</xdr:rowOff>
    </xdr:to>
    <xdr:graphicFrame>
      <xdr:nvGraphicFramePr>
        <xdr:cNvPr id="9" name="graficoCivilMatrimonio"/>
        <xdr:cNvGraphicFramePr/>
      </xdr:nvGraphicFramePr>
      <xdr:xfrm>
        <a:off x="51777900" y="3867150"/>
        <a:ext cx="5324475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7</xdr:row>
      <xdr:rowOff>95250</xdr:rowOff>
    </xdr:from>
    <xdr:to>
      <xdr:col>3</xdr:col>
      <xdr:colOff>676275</xdr:colOff>
      <xdr:row>19</xdr:row>
      <xdr:rowOff>114300</xdr:rowOff>
    </xdr:to>
    <xdr:graphicFrame>
      <xdr:nvGraphicFramePr>
        <xdr:cNvPr id="10" name="graficoDiligenciasPrevias"/>
        <xdr:cNvGraphicFramePr/>
      </xdr:nvGraphicFramePr>
      <xdr:xfrm>
        <a:off x="57150" y="1524000"/>
        <a:ext cx="2333625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104775</xdr:colOff>
      <xdr:row>6</xdr:row>
      <xdr:rowOff>180975</xdr:rowOff>
    </xdr:from>
    <xdr:to>
      <xdr:col>11</xdr:col>
      <xdr:colOff>28575</xdr:colOff>
      <xdr:row>17</xdr:row>
      <xdr:rowOff>114300</xdr:rowOff>
    </xdr:to>
    <xdr:graphicFrame>
      <xdr:nvGraphicFramePr>
        <xdr:cNvPr id="11" name="graficoDiligenciasPrevias"/>
        <xdr:cNvGraphicFramePr/>
      </xdr:nvGraphicFramePr>
      <xdr:xfrm>
        <a:off x="6143625" y="1343025"/>
        <a:ext cx="2886075" cy="181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371475</xdr:colOff>
      <xdr:row>6</xdr:row>
      <xdr:rowOff>180975</xdr:rowOff>
    </xdr:from>
    <xdr:to>
      <xdr:col>14</xdr:col>
      <xdr:colOff>609600</xdr:colOff>
      <xdr:row>17</xdr:row>
      <xdr:rowOff>104775</xdr:rowOff>
    </xdr:to>
    <xdr:graphicFrame>
      <xdr:nvGraphicFramePr>
        <xdr:cNvPr id="12" name="graficoDiligenciasPrevias"/>
        <xdr:cNvGraphicFramePr/>
      </xdr:nvGraphicFramePr>
      <xdr:xfrm>
        <a:off x="8610600" y="1343025"/>
        <a:ext cx="2895600" cy="1809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895350</xdr:colOff>
      <xdr:row>6</xdr:row>
      <xdr:rowOff>161925</xdr:rowOff>
    </xdr:from>
    <xdr:to>
      <xdr:col>19</xdr:col>
      <xdr:colOff>514350</xdr:colOff>
      <xdr:row>17</xdr:row>
      <xdr:rowOff>95250</xdr:rowOff>
    </xdr:to>
    <xdr:graphicFrame>
      <xdr:nvGraphicFramePr>
        <xdr:cNvPr id="13" name="graficoDiligenciasPrevias"/>
        <xdr:cNvGraphicFramePr/>
      </xdr:nvGraphicFramePr>
      <xdr:xfrm>
        <a:off x="12696825" y="1323975"/>
        <a:ext cx="2905125" cy="1819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66675</xdr:colOff>
      <xdr:row>6</xdr:row>
      <xdr:rowOff>171450</xdr:rowOff>
    </xdr:from>
    <xdr:to>
      <xdr:col>33</xdr:col>
      <xdr:colOff>428625</xdr:colOff>
      <xdr:row>17</xdr:row>
      <xdr:rowOff>19050</xdr:rowOff>
    </xdr:to>
    <xdr:graphicFrame>
      <xdr:nvGraphicFramePr>
        <xdr:cNvPr id="14" name="graficoDiligenciasPrevias"/>
        <xdr:cNvGraphicFramePr/>
      </xdr:nvGraphicFramePr>
      <xdr:xfrm>
        <a:off x="23326725" y="1333500"/>
        <a:ext cx="2609850" cy="1733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33</xdr:col>
      <xdr:colOff>200025</xdr:colOff>
      <xdr:row>6</xdr:row>
      <xdr:rowOff>180975</xdr:rowOff>
    </xdr:from>
    <xdr:to>
      <xdr:col>36</xdr:col>
      <xdr:colOff>219075</xdr:colOff>
      <xdr:row>17</xdr:row>
      <xdr:rowOff>28575</xdr:rowOff>
    </xdr:to>
    <xdr:graphicFrame>
      <xdr:nvGraphicFramePr>
        <xdr:cNvPr id="15" name="graficoDiligenciasPrevias"/>
        <xdr:cNvGraphicFramePr/>
      </xdr:nvGraphicFramePr>
      <xdr:xfrm>
        <a:off x="25707975" y="1343025"/>
        <a:ext cx="2609850" cy="1733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104775</xdr:colOff>
      <xdr:row>6</xdr:row>
      <xdr:rowOff>161925</xdr:rowOff>
    </xdr:from>
    <xdr:to>
      <xdr:col>41</xdr:col>
      <xdr:colOff>238125</xdr:colOff>
      <xdr:row>17</xdr:row>
      <xdr:rowOff>9525</xdr:rowOff>
    </xdr:to>
    <xdr:graphicFrame>
      <xdr:nvGraphicFramePr>
        <xdr:cNvPr id="16" name="graficoDiligenciasPrevias"/>
        <xdr:cNvGraphicFramePr/>
      </xdr:nvGraphicFramePr>
      <xdr:xfrm>
        <a:off x="28832175" y="1323975"/>
        <a:ext cx="2600325" cy="1733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742950</xdr:colOff>
      <xdr:row>6</xdr:row>
      <xdr:rowOff>180975</xdr:rowOff>
    </xdr:from>
    <xdr:to>
      <xdr:col>44</xdr:col>
      <xdr:colOff>304800</xdr:colOff>
      <xdr:row>17</xdr:row>
      <xdr:rowOff>28575</xdr:rowOff>
    </xdr:to>
    <xdr:graphicFrame>
      <xdr:nvGraphicFramePr>
        <xdr:cNvPr id="17" name="graficoDiligenciasPrevias"/>
        <xdr:cNvGraphicFramePr/>
      </xdr:nvGraphicFramePr>
      <xdr:xfrm>
        <a:off x="31175325" y="1343025"/>
        <a:ext cx="2609850" cy="1733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47</xdr:col>
      <xdr:colOff>247650</xdr:colOff>
      <xdr:row>6</xdr:row>
      <xdr:rowOff>85725</xdr:rowOff>
    </xdr:from>
    <xdr:to>
      <xdr:col>49</xdr:col>
      <xdr:colOff>1038225</xdr:colOff>
      <xdr:row>18</xdr:row>
      <xdr:rowOff>123825</xdr:rowOff>
    </xdr:to>
    <xdr:graphicFrame>
      <xdr:nvGraphicFramePr>
        <xdr:cNvPr id="18" name="graficoDiligenciasPrevias"/>
        <xdr:cNvGraphicFramePr/>
      </xdr:nvGraphicFramePr>
      <xdr:xfrm>
        <a:off x="35633025" y="1247775"/>
        <a:ext cx="3343275" cy="2085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67</xdr:col>
      <xdr:colOff>171450</xdr:colOff>
      <xdr:row>41</xdr:row>
      <xdr:rowOff>9525</xdr:rowOff>
    </xdr:from>
    <xdr:to>
      <xdr:col>75</xdr:col>
      <xdr:colOff>247650</xdr:colOff>
      <xdr:row>50</xdr:row>
      <xdr:rowOff>0</xdr:rowOff>
    </xdr:to>
    <xdr:graphicFrame>
      <xdr:nvGraphicFramePr>
        <xdr:cNvPr id="19" name="graficoDiligsInvestigacion_2"/>
        <xdr:cNvGraphicFramePr/>
      </xdr:nvGraphicFramePr>
      <xdr:xfrm>
        <a:off x="51835050" y="6972300"/>
        <a:ext cx="4029075" cy="1447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68</xdr:col>
      <xdr:colOff>0</xdr:colOff>
      <xdr:row>55</xdr:row>
      <xdr:rowOff>28575</xdr:rowOff>
    </xdr:from>
    <xdr:to>
      <xdr:col>75</xdr:col>
      <xdr:colOff>257175</xdr:colOff>
      <xdr:row>64</xdr:row>
      <xdr:rowOff>19050</xdr:rowOff>
    </xdr:to>
    <xdr:graphicFrame>
      <xdr:nvGraphicFramePr>
        <xdr:cNvPr id="20" name="graficoDiligsInvestigacion_2"/>
        <xdr:cNvGraphicFramePr/>
      </xdr:nvGraphicFramePr>
      <xdr:xfrm>
        <a:off x="51844575" y="9258300"/>
        <a:ext cx="4029075" cy="1447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80</xdr:col>
      <xdr:colOff>314325</xdr:colOff>
      <xdr:row>8</xdr:row>
      <xdr:rowOff>57150</xdr:rowOff>
    </xdr:from>
    <xdr:to>
      <xdr:col>85</xdr:col>
      <xdr:colOff>704850</xdr:colOff>
      <xdr:row>17</xdr:row>
      <xdr:rowOff>85725</xdr:rowOff>
    </xdr:to>
    <xdr:graphicFrame>
      <xdr:nvGraphicFramePr>
        <xdr:cNvPr id="21" name="graficoDiligsInvestigacion"/>
        <xdr:cNvGraphicFramePr/>
      </xdr:nvGraphicFramePr>
      <xdr:xfrm>
        <a:off x="57845325" y="1647825"/>
        <a:ext cx="4838700" cy="1485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87</xdr:col>
      <xdr:colOff>581025</xdr:colOff>
      <xdr:row>8</xdr:row>
      <xdr:rowOff>85725</xdr:rowOff>
    </xdr:from>
    <xdr:to>
      <xdr:col>91</xdr:col>
      <xdr:colOff>733425</xdr:colOff>
      <xdr:row>17</xdr:row>
      <xdr:rowOff>114300</xdr:rowOff>
    </xdr:to>
    <xdr:graphicFrame>
      <xdr:nvGraphicFramePr>
        <xdr:cNvPr id="22" name="graficoDiligsInvestigacion"/>
        <xdr:cNvGraphicFramePr/>
      </xdr:nvGraphicFramePr>
      <xdr:xfrm>
        <a:off x="63827025" y="1676400"/>
        <a:ext cx="4838700" cy="1485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94</xdr:col>
      <xdr:colOff>581025</xdr:colOff>
      <xdr:row>8</xdr:row>
      <xdr:rowOff>133350</xdr:rowOff>
    </xdr:from>
    <xdr:to>
      <xdr:col>99</xdr:col>
      <xdr:colOff>676275</xdr:colOff>
      <xdr:row>18</xdr:row>
      <xdr:rowOff>0</xdr:rowOff>
    </xdr:to>
    <xdr:graphicFrame>
      <xdr:nvGraphicFramePr>
        <xdr:cNvPr id="23" name="graficoDiligsInvestigacion"/>
        <xdr:cNvGraphicFramePr/>
      </xdr:nvGraphicFramePr>
      <xdr:xfrm>
        <a:off x="70227825" y="1724025"/>
        <a:ext cx="4838700" cy="1485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3181350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00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3257550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911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3343275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911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3248025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7207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3343275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816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3295650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816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3390900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9112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3343275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81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3267075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911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3219450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8160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3181350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0065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3257550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911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3343275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9112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3248025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7207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3343275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8160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3295650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8160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3390900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9112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3343275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8160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3305175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8160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3267075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911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3219450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8160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152400</xdr:rowOff>
    </xdr:from>
    <xdr:to>
      <xdr:col>4</xdr:col>
      <xdr:colOff>990600</xdr:colOff>
      <xdr:row>26</xdr:row>
      <xdr:rowOff>76200</xdr:rowOff>
    </xdr:to>
    <xdr:graphicFrame>
      <xdr:nvGraphicFramePr>
        <xdr:cNvPr id="1" name="Chart 6"/>
        <xdr:cNvGraphicFramePr/>
      </xdr:nvGraphicFramePr>
      <xdr:xfrm>
        <a:off x="209550" y="1895475"/>
        <a:ext cx="3752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9</xdr:row>
      <xdr:rowOff>133350</xdr:rowOff>
    </xdr:from>
    <xdr:to>
      <xdr:col>8</xdr:col>
      <xdr:colOff>19050</xdr:colOff>
      <xdr:row>26</xdr:row>
      <xdr:rowOff>57150</xdr:rowOff>
    </xdr:to>
    <xdr:graphicFrame>
      <xdr:nvGraphicFramePr>
        <xdr:cNvPr id="2" name="Chart 6"/>
        <xdr:cNvGraphicFramePr/>
      </xdr:nvGraphicFramePr>
      <xdr:xfrm>
        <a:off x="4229100" y="1876425"/>
        <a:ext cx="3752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228600</xdr:colOff>
      <xdr:row>7</xdr:row>
      <xdr:rowOff>123825</xdr:rowOff>
    </xdr:from>
    <xdr:to>
      <xdr:col>14</xdr:col>
      <xdr:colOff>57150</xdr:colOff>
      <xdr:row>23</xdr:row>
      <xdr:rowOff>142875</xdr:rowOff>
    </xdr:to>
    <xdr:graphicFrame>
      <xdr:nvGraphicFramePr>
        <xdr:cNvPr id="3" name="Chart 6"/>
        <xdr:cNvGraphicFramePr/>
      </xdr:nvGraphicFramePr>
      <xdr:xfrm>
        <a:off x="8667750" y="1504950"/>
        <a:ext cx="42672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247650</xdr:colOff>
      <xdr:row>23</xdr:row>
      <xdr:rowOff>57150</xdr:rowOff>
    </xdr:from>
    <xdr:to>
      <xdr:col>22</xdr:col>
      <xdr:colOff>276225</xdr:colOff>
      <xdr:row>39</xdr:row>
      <xdr:rowOff>47625</xdr:rowOff>
    </xdr:to>
    <xdr:graphicFrame>
      <xdr:nvGraphicFramePr>
        <xdr:cNvPr id="4" name="Chart 7"/>
        <xdr:cNvGraphicFramePr/>
      </xdr:nvGraphicFramePr>
      <xdr:xfrm>
        <a:off x="16373475" y="4295775"/>
        <a:ext cx="39528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95250</xdr:colOff>
      <xdr:row>8</xdr:row>
      <xdr:rowOff>76200</xdr:rowOff>
    </xdr:from>
    <xdr:to>
      <xdr:col>25</xdr:col>
      <xdr:colOff>895350</xdr:colOff>
      <xdr:row>23</xdr:row>
      <xdr:rowOff>85725</xdr:rowOff>
    </xdr:to>
    <xdr:graphicFrame>
      <xdr:nvGraphicFramePr>
        <xdr:cNvPr id="5" name="Chart 2"/>
        <xdr:cNvGraphicFramePr/>
      </xdr:nvGraphicFramePr>
      <xdr:xfrm>
        <a:off x="16221075" y="1638300"/>
        <a:ext cx="76676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161925</xdr:colOff>
      <xdr:row>24</xdr:row>
      <xdr:rowOff>38100</xdr:rowOff>
    </xdr:from>
    <xdr:to>
      <xdr:col>26</xdr:col>
      <xdr:colOff>57150</xdr:colOff>
      <xdr:row>39</xdr:row>
      <xdr:rowOff>28575</xdr:rowOff>
    </xdr:to>
    <xdr:graphicFrame>
      <xdr:nvGraphicFramePr>
        <xdr:cNvPr id="6" name="Chart 8"/>
        <xdr:cNvGraphicFramePr/>
      </xdr:nvGraphicFramePr>
      <xdr:xfrm>
        <a:off x="20212050" y="4438650"/>
        <a:ext cx="381952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438150</xdr:colOff>
      <xdr:row>10</xdr:row>
      <xdr:rowOff>133350</xdr:rowOff>
    </xdr:from>
    <xdr:to>
      <xdr:col>36</xdr:col>
      <xdr:colOff>857250</xdr:colOff>
      <xdr:row>29</xdr:row>
      <xdr:rowOff>9525</xdr:rowOff>
    </xdr:to>
    <xdr:graphicFrame>
      <xdr:nvGraphicFramePr>
        <xdr:cNvPr id="7" name="Chart 4"/>
        <xdr:cNvGraphicFramePr/>
      </xdr:nvGraphicFramePr>
      <xdr:xfrm>
        <a:off x="25203150" y="2247900"/>
        <a:ext cx="68199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428625</xdr:colOff>
      <xdr:row>10</xdr:row>
      <xdr:rowOff>152400</xdr:rowOff>
    </xdr:from>
    <xdr:to>
      <xdr:col>51</xdr:col>
      <xdr:colOff>647700</xdr:colOff>
      <xdr:row>27</xdr:row>
      <xdr:rowOff>0</xdr:rowOff>
    </xdr:to>
    <xdr:graphicFrame>
      <xdr:nvGraphicFramePr>
        <xdr:cNvPr id="8" name="Chart 5"/>
        <xdr:cNvGraphicFramePr/>
      </xdr:nvGraphicFramePr>
      <xdr:xfrm>
        <a:off x="40233600" y="2266950"/>
        <a:ext cx="479107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3038475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3000375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2971800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191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5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6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476250</xdr:colOff>
      <xdr:row>5</xdr:row>
      <xdr:rowOff>28575</xdr:rowOff>
    </xdr:from>
    <xdr:to>
      <xdr:col>27</xdr:col>
      <xdr:colOff>2333625</xdr:colOff>
      <xdr:row>19</xdr:row>
      <xdr:rowOff>123825</xdr:rowOff>
    </xdr:to>
    <xdr:graphicFrame>
      <xdr:nvGraphicFramePr>
        <xdr:cNvPr id="7" name="Chart 4"/>
        <xdr:cNvGraphicFramePr/>
      </xdr:nvGraphicFramePr>
      <xdr:xfrm>
        <a:off x="24307800" y="904875"/>
        <a:ext cx="390525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47625</xdr:colOff>
      <xdr:row>20</xdr:row>
      <xdr:rowOff>123825</xdr:rowOff>
    </xdr:from>
    <xdr:to>
      <xdr:col>27</xdr:col>
      <xdr:colOff>3095625</xdr:colOff>
      <xdr:row>35</xdr:row>
      <xdr:rowOff>9525</xdr:rowOff>
    </xdr:to>
    <xdr:graphicFrame>
      <xdr:nvGraphicFramePr>
        <xdr:cNvPr id="8" name="Chart 5"/>
        <xdr:cNvGraphicFramePr/>
      </xdr:nvGraphicFramePr>
      <xdr:xfrm>
        <a:off x="25165050" y="3429000"/>
        <a:ext cx="381000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3038475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3000375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2971800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191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361950</xdr:colOff>
      <xdr:row>4</xdr:row>
      <xdr:rowOff>28575</xdr:rowOff>
    </xdr:from>
    <xdr:to>
      <xdr:col>27</xdr:col>
      <xdr:colOff>2209800</xdr:colOff>
      <xdr:row>18</xdr:row>
      <xdr:rowOff>123825</xdr:rowOff>
    </xdr:to>
    <xdr:graphicFrame>
      <xdr:nvGraphicFramePr>
        <xdr:cNvPr id="4" name="Chart 4"/>
        <xdr:cNvGraphicFramePr/>
      </xdr:nvGraphicFramePr>
      <xdr:xfrm>
        <a:off x="24193500" y="742950"/>
        <a:ext cx="38957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114300</xdr:colOff>
      <xdr:row>19</xdr:row>
      <xdr:rowOff>28575</xdr:rowOff>
    </xdr:from>
    <xdr:to>
      <xdr:col>27</xdr:col>
      <xdr:colOff>3190875</xdr:colOff>
      <xdr:row>32</xdr:row>
      <xdr:rowOff>142875</xdr:rowOff>
    </xdr:to>
    <xdr:graphicFrame>
      <xdr:nvGraphicFramePr>
        <xdr:cNvPr id="5" name="Chart 5"/>
        <xdr:cNvGraphicFramePr/>
      </xdr:nvGraphicFramePr>
      <xdr:xfrm>
        <a:off x="25231725" y="3171825"/>
        <a:ext cx="3838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19050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19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3438525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191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3429000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2006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3314700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2006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3438525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91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3429000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200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3314700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2006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3200400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2006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3086100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2006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2514600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2006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2381250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18160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2286000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2006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5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6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3438525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91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3429000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006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3314700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006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520</v>
      </c>
      <c r="C2" s="3"/>
    </row>
    <row r="3" s="2" customFormat="1" ht="14.25" customHeight="1"/>
    <row r="4" spans="2:3" s="2" customFormat="1" ht="18.75">
      <c r="B4" s="4" t="s">
        <v>521</v>
      </c>
      <c r="C4" s="5" t="s">
        <v>522</v>
      </c>
    </row>
    <row r="5" spans="2:3" s="2" customFormat="1" ht="18.75">
      <c r="B5" s="6" t="s">
        <v>523</v>
      </c>
      <c r="C5" s="7">
        <v>2013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5" customWidth="1"/>
    <col min="2" max="2" width="27.57421875" style="275" customWidth="1"/>
    <col min="3" max="16384" width="11.421875" style="275" customWidth="1"/>
  </cols>
  <sheetData>
    <row r="3" spans="2:4" ht="51">
      <c r="B3" s="276"/>
      <c r="C3" s="277" t="s">
        <v>204</v>
      </c>
      <c r="D3" s="277" t="s">
        <v>818</v>
      </c>
    </row>
    <row r="4" spans="2:4" ht="12.75" customHeight="1">
      <c r="B4" s="278" t="s">
        <v>246</v>
      </c>
      <c r="C4" s="279">
        <f>SUM(DatosViolenciaGénero!C28:C34)</f>
        <v>938</v>
      </c>
      <c r="D4" s="279">
        <f>SUM(DatosViolenciaGénero!D28:D34)</f>
        <v>322</v>
      </c>
    </row>
    <row r="5" spans="2:4" ht="12.75">
      <c r="B5" s="278" t="s">
        <v>90</v>
      </c>
      <c r="C5" s="279">
        <f>SUM(DatosViolenciaGénero!C35:C37)</f>
        <v>460</v>
      </c>
      <c r="D5" s="279">
        <f>SUM(DatosViolenciaGénero!D35:D37)</f>
        <v>92</v>
      </c>
    </row>
    <row r="6" spans="2:4" ht="12.75" customHeight="1">
      <c r="B6" s="278" t="s">
        <v>247</v>
      </c>
      <c r="C6" s="279">
        <f>DatosViolenciaGénero!C38</f>
        <v>3</v>
      </c>
      <c r="D6" s="279">
        <f>DatosViolenciaGénero!D38</f>
        <v>1</v>
      </c>
    </row>
    <row r="7" spans="2:4" ht="12.75" customHeight="1">
      <c r="B7" s="278" t="s">
        <v>248</v>
      </c>
      <c r="C7" s="279">
        <f>SUM(DatosViolenciaGénero!C39:C41)</f>
        <v>7</v>
      </c>
      <c r="D7" s="279">
        <f>SUM(DatosViolenciaGénero!D39:D41)</f>
        <v>2</v>
      </c>
    </row>
    <row r="8" spans="2:4" ht="12.75" customHeight="1">
      <c r="B8" s="278" t="s">
        <v>249</v>
      </c>
      <c r="C8" s="279">
        <f>DatosViolenciaGénero!C42</f>
        <v>0</v>
      </c>
      <c r="D8" s="279">
        <f>DatosViolenciaGénero!D42</f>
        <v>0</v>
      </c>
    </row>
    <row r="9" spans="2:4" ht="12.75" customHeight="1">
      <c r="B9" s="278" t="s">
        <v>250</v>
      </c>
      <c r="C9" s="279">
        <f>SUM(DatosViolenciaGénero!C43:C45)</f>
        <v>64</v>
      </c>
      <c r="D9" s="279">
        <f>SUM(DatosViolenciaGénero!D43:D45)</f>
        <v>32</v>
      </c>
    </row>
    <row r="10" spans="2:4" ht="12.75">
      <c r="B10" s="278" t="s">
        <v>562</v>
      </c>
      <c r="C10" s="279">
        <f>DatosViolenciaGénero!C49</f>
        <v>0</v>
      </c>
      <c r="D10" s="279">
        <f>DatosViolenciaGénero!D49</f>
        <v>0</v>
      </c>
    </row>
    <row r="14" spans="2:3" ht="12.75" customHeight="1">
      <c r="B14" s="497" t="s">
        <v>237</v>
      </c>
      <c r="C14" s="497"/>
    </row>
    <row r="15" spans="2:3" ht="12.75">
      <c r="B15" s="280" t="s">
        <v>251</v>
      </c>
      <c r="C15" s="305">
        <f>DatosViolenciaGénero!C75</f>
        <v>17</v>
      </c>
    </row>
    <row r="16" spans="2:3" ht="12.75">
      <c r="B16" s="282" t="s">
        <v>252</v>
      </c>
      <c r="C16" s="283">
        <f>DatosViolenciaGénero!C76</f>
        <v>340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295</v>
      </c>
    </row>
    <row r="4" spans="2:3" ht="12.75">
      <c r="B4" s="195"/>
      <c r="C4" s="195"/>
    </row>
    <row r="5" spans="2:5" ht="12.75" customHeight="1">
      <c r="B5" s="492" t="s">
        <v>125</v>
      </c>
      <c r="C5" s="492"/>
      <c r="E5" s="239"/>
    </row>
    <row r="6" spans="2:5" ht="12.75">
      <c r="B6" s="206" t="s">
        <v>296</v>
      </c>
      <c r="C6" s="242">
        <v>6</v>
      </c>
      <c r="E6" s="306"/>
    </row>
    <row r="7" spans="2:5" ht="12.75">
      <c r="B7" s="123" t="s">
        <v>297</v>
      </c>
      <c r="C7" s="269">
        <v>255</v>
      </c>
      <c r="E7" s="306"/>
    </row>
    <row r="8" spans="2:5" ht="12.75">
      <c r="B8" s="123" t="s">
        <v>298</v>
      </c>
      <c r="C8" s="243">
        <v>1</v>
      </c>
      <c r="E8" s="306"/>
    </row>
    <row r="9" spans="2:5" ht="12.75">
      <c r="B9" s="123" t="s">
        <v>299</v>
      </c>
      <c r="C9" s="243">
        <v>0</v>
      </c>
      <c r="E9" s="306"/>
    </row>
    <row r="10" spans="2:5" ht="12.75">
      <c r="B10" s="244" t="s">
        <v>300</v>
      </c>
      <c r="C10" s="270">
        <v>0</v>
      </c>
      <c r="E10" s="306"/>
    </row>
    <row r="11" spans="2:5" ht="12.75">
      <c r="B11" s="124" t="s">
        <v>301</v>
      </c>
      <c r="C11" s="235">
        <v>0</v>
      </c>
      <c r="E11" s="306"/>
    </row>
    <row r="14" spans="2:5" ht="12.75" customHeight="1">
      <c r="B14" s="492" t="s">
        <v>302</v>
      </c>
      <c r="C14" s="492"/>
      <c r="E14" s="239"/>
    </row>
    <row r="15" spans="2:5" ht="12.75">
      <c r="B15" s="206" t="s">
        <v>303</v>
      </c>
      <c r="C15" s="268">
        <v>13</v>
      </c>
      <c r="E15" s="306"/>
    </row>
    <row r="16" spans="2:5" ht="12.75">
      <c r="B16" s="123" t="s">
        <v>304</v>
      </c>
      <c r="C16" s="269">
        <v>37</v>
      </c>
      <c r="E16" s="306"/>
    </row>
    <row r="17" spans="2:5" ht="12.75">
      <c r="B17" s="244" t="s">
        <v>305</v>
      </c>
      <c r="C17" s="243">
        <v>2</v>
      </c>
      <c r="E17" s="306"/>
    </row>
    <row r="18" spans="2:3" ht="12.75">
      <c r="B18" s="289"/>
      <c r="C18" s="289"/>
    </row>
    <row r="20" spans="2:5" ht="12.75" customHeight="1">
      <c r="B20" s="492" t="s">
        <v>306</v>
      </c>
      <c r="C20" s="492"/>
      <c r="E20" s="239"/>
    </row>
    <row r="21" spans="2:5" ht="12.75">
      <c r="B21" s="200" t="s">
        <v>307</v>
      </c>
      <c r="C21" s="226">
        <v>3</v>
      </c>
      <c r="E21" s="306"/>
    </row>
    <row r="22" spans="2:5" ht="12.75">
      <c r="B22" s="206" t="s">
        <v>308</v>
      </c>
      <c r="C22" s="204">
        <v>3</v>
      </c>
      <c r="E22" s="306"/>
    </row>
    <row r="23" spans="2:5" ht="12.75">
      <c r="B23" s="123" t="s">
        <v>309</v>
      </c>
      <c r="C23" s="298">
        <v>0</v>
      </c>
      <c r="D23" s="240"/>
      <c r="E23" s="306"/>
    </row>
    <row r="24" spans="2:5" ht="12.75">
      <c r="B24" s="124" t="s">
        <v>310</v>
      </c>
      <c r="C24" s="243">
        <v>0</v>
      </c>
      <c r="E24" s="306"/>
    </row>
    <row r="25" ht="12.75">
      <c r="C25" s="289"/>
    </row>
    <row r="27" spans="2:5" ht="12.75" customHeight="1">
      <c r="B27" s="492" t="s">
        <v>311</v>
      </c>
      <c r="C27" s="492"/>
      <c r="E27" s="239"/>
    </row>
    <row r="28" spans="2:5" ht="12.75">
      <c r="B28" s="206" t="s">
        <v>312</v>
      </c>
      <c r="C28" s="268">
        <v>9</v>
      </c>
      <c r="E28" s="241"/>
    </row>
    <row r="29" spans="2:5" ht="12.75">
      <c r="B29" s="206" t="s">
        <v>313</v>
      </c>
      <c r="C29" s="270">
        <v>20</v>
      </c>
      <c r="E29" s="241"/>
    </row>
    <row r="30" spans="2:5" ht="12.75">
      <c r="B30" s="124" t="s">
        <v>314</v>
      </c>
      <c r="C30" s="245">
        <v>7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315</v>
      </c>
    </row>
    <row r="4" spans="2:3" ht="12.75">
      <c r="B4" s="195"/>
      <c r="C4" s="195"/>
    </row>
    <row r="5" spans="2:5" ht="12.75" customHeight="1">
      <c r="B5" s="492" t="s">
        <v>316</v>
      </c>
      <c r="C5" s="492"/>
      <c r="E5" s="239"/>
    </row>
    <row r="6" spans="2:5" ht="12.75">
      <c r="B6" s="206" t="s">
        <v>317</v>
      </c>
      <c r="C6" s="307">
        <v>31</v>
      </c>
      <c r="E6" s="306"/>
    </row>
    <row r="7" spans="2:5" ht="12.75">
      <c r="B7" s="123" t="s">
        <v>318</v>
      </c>
      <c r="C7" s="298">
        <v>5</v>
      </c>
      <c r="D7" s="240"/>
      <c r="E7" s="306"/>
    </row>
    <row r="8" spans="2:5" ht="12.75">
      <c r="B8" s="123" t="s">
        <v>319</v>
      </c>
      <c r="C8" s="243"/>
      <c r="D8" s="51"/>
      <c r="E8" s="306"/>
    </row>
    <row r="9" spans="2:5" ht="12.75">
      <c r="B9" s="123" t="s">
        <v>320</v>
      </c>
      <c r="C9" s="243"/>
      <c r="E9" s="306"/>
    </row>
    <row r="10" spans="2:5" ht="12.75">
      <c r="B10" s="123" t="s">
        <v>321</v>
      </c>
      <c r="C10" s="243"/>
      <c r="E10" s="306"/>
    </row>
    <row r="11" spans="2:5" ht="12.75">
      <c r="B11" s="124" t="s">
        <v>322</v>
      </c>
      <c r="C11" s="245"/>
      <c r="E11" s="306"/>
    </row>
    <row r="14" spans="2:5" ht="12.75" customHeight="1">
      <c r="B14" s="492" t="s">
        <v>323</v>
      </c>
      <c r="C14" s="492"/>
      <c r="E14" s="239"/>
    </row>
    <row r="15" spans="2:5" ht="12.75">
      <c r="B15" s="206" t="s">
        <v>324</v>
      </c>
      <c r="C15" s="268">
        <v>22</v>
      </c>
      <c r="E15" s="306"/>
    </row>
    <row r="16" spans="2:5" ht="12.75">
      <c r="B16" s="123" t="s">
        <v>325</v>
      </c>
      <c r="C16" s="269">
        <v>2</v>
      </c>
      <c r="E16" s="306"/>
    </row>
    <row r="17" spans="2:5" ht="12.75">
      <c r="B17" s="124" t="s">
        <v>326</v>
      </c>
      <c r="C17" s="245">
        <v>0</v>
      </c>
      <c r="E17" s="306"/>
    </row>
    <row r="20" spans="2:5" ht="12.75" customHeight="1">
      <c r="B20" s="492" t="s">
        <v>327</v>
      </c>
      <c r="C20" s="492"/>
      <c r="E20" s="239"/>
    </row>
    <row r="21" spans="2:5" ht="12.75">
      <c r="B21" s="206" t="s">
        <v>328</v>
      </c>
      <c r="C21" s="268"/>
      <c r="E21" s="306"/>
    </row>
    <row r="22" spans="2:5" ht="12.75">
      <c r="B22" s="308" t="s">
        <v>329</v>
      </c>
      <c r="C22" s="269"/>
      <c r="E22" s="306"/>
    </row>
    <row r="23" spans="2:5" ht="12.75">
      <c r="B23" s="124" t="s">
        <v>330</v>
      </c>
      <c r="C23" s="245"/>
      <c r="E23" s="306"/>
    </row>
    <row r="26" spans="2:5" ht="12.75" customHeight="1">
      <c r="B26" s="492" t="s">
        <v>331</v>
      </c>
      <c r="C26" s="492"/>
      <c r="E26" s="239"/>
    </row>
    <row r="27" spans="2:5" ht="12.75">
      <c r="B27" s="206" t="s">
        <v>332</v>
      </c>
      <c r="C27" s="268"/>
      <c r="E27" s="306"/>
    </row>
    <row r="28" spans="2:5" ht="12.75">
      <c r="B28" s="123" t="s">
        <v>333</v>
      </c>
      <c r="C28" s="269"/>
      <c r="E28" s="306"/>
    </row>
    <row r="29" spans="2:5" ht="12.75">
      <c r="B29" s="123" t="s">
        <v>334</v>
      </c>
      <c r="C29" s="243"/>
      <c r="E29" s="306"/>
    </row>
    <row r="30" spans="2:5" ht="12.75">
      <c r="B30" s="123" t="s">
        <v>335</v>
      </c>
      <c r="C30" s="243"/>
      <c r="E30" s="306"/>
    </row>
    <row r="31" spans="2:5" ht="12.75">
      <c r="B31" s="124" t="s">
        <v>336</v>
      </c>
      <c r="C31" s="245"/>
      <c r="E31" s="306"/>
    </row>
    <row r="34" spans="2:5" ht="12.75" customHeight="1">
      <c r="B34" s="501" t="s">
        <v>337</v>
      </c>
      <c r="C34" s="501"/>
      <c r="E34" s="239"/>
    </row>
    <row r="35" spans="2:5" ht="12.75">
      <c r="B35" s="206" t="s">
        <v>338</v>
      </c>
      <c r="C35" s="268"/>
      <c r="E35" s="306"/>
    </row>
    <row r="36" spans="2:5" ht="12.75">
      <c r="B36" s="123" t="s">
        <v>339</v>
      </c>
      <c r="C36" s="269"/>
      <c r="E36" s="306"/>
    </row>
    <row r="37" spans="2:5" ht="12.75">
      <c r="B37" s="123" t="s">
        <v>340</v>
      </c>
      <c r="C37" s="243">
        <v>5</v>
      </c>
      <c r="E37" s="306"/>
    </row>
    <row r="38" spans="2:5" ht="12.75">
      <c r="B38" s="123" t="s">
        <v>260</v>
      </c>
      <c r="C38" s="243"/>
      <c r="E38" s="306"/>
    </row>
    <row r="39" spans="2:5" ht="12.75">
      <c r="B39" s="244" t="s">
        <v>341</v>
      </c>
      <c r="C39" s="243">
        <v>0</v>
      </c>
      <c r="E39" s="306"/>
    </row>
    <row r="40" spans="2:5" ht="12.75">
      <c r="B40" s="124" t="s">
        <v>342</v>
      </c>
      <c r="C40" s="245" t="s">
        <v>631</v>
      </c>
      <c r="E40" s="306"/>
    </row>
    <row r="43" spans="2:5" ht="12.75" customHeight="1">
      <c r="B43" s="492" t="s">
        <v>343</v>
      </c>
      <c r="C43" s="492"/>
      <c r="E43" s="239"/>
    </row>
    <row r="44" spans="2:5" ht="12.75">
      <c r="B44" s="206" t="s">
        <v>338</v>
      </c>
      <c r="C44" s="268"/>
      <c r="E44" s="306"/>
    </row>
    <row r="45" spans="2:5" ht="12.75">
      <c r="B45" s="123" t="s">
        <v>339</v>
      </c>
      <c r="C45" s="269"/>
      <c r="E45" s="306"/>
    </row>
    <row r="46" spans="2:5" ht="12.75">
      <c r="B46" s="123" t="s">
        <v>340</v>
      </c>
      <c r="C46" s="243">
        <v>1</v>
      </c>
      <c r="E46" s="306"/>
    </row>
    <row r="47" spans="2:5" ht="12.75">
      <c r="B47" s="123" t="s">
        <v>260</v>
      </c>
      <c r="C47" s="243"/>
      <c r="E47" s="306"/>
    </row>
    <row r="48" spans="2:5" ht="12.75">
      <c r="B48" s="124" t="s">
        <v>341</v>
      </c>
      <c r="C48" s="245"/>
      <c r="E48" s="306"/>
    </row>
    <row r="51" spans="2:5" ht="12.75" customHeight="1">
      <c r="B51" s="492" t="s">
        <v>344</v>
      </c>
      <c r="C51" s="492"/>
      <c r="E51" s="239"/>
    </row>
    <row r="52" spans="2:5" ht="12.75">
      <c r="B52" s="206" t="s">
        <v>338</v>
      </c>
      <c r="C52" s="268"/>
      <c r="E52" s="306"/>
    </row>
    <row r="53" spans="2:5" ht="12.75">
      <c r="B53" s="123" t="s">
        <v>339</v>
      </c>
      <c r="C53" s="269"/>
      <c r="E53" s="306"/>
    </row>
    <row r="54" spans="2:5" ht="12.75">
      <c r="B54" s="123" t="s">
        <v>340</v>
      </c>
      <c r="C54" s="243">
        <v>1</v>
      </c>
      <c r="E54" s="306"/>
    </row>
    <row r="55" spans="2:5" ht="12.75">
      <c r="B55" s="123" t="s">
        <v>260</v>
      </c>
      <c r="C55" s="243"/>
      <c r="E55" s="306"/>
    </row>
    <row r="56" spans="2:5" ht="12.75">
      <c r="B56" s="124" t="s">
        <v>341</v>
      </c>
      <c r="C56" s="245"/>
      <c r="E56" s="306"/>
    </row>
    <row r="59" spans="2:5" ht="12.75" customHeight="1">
      <c r="B59" s="309" t="s">
        <v>345</v>
      </c>
      <c r="C59" s="310"/>
      <c r="E59" s="239"/>
    </row>
    <row r="60" spans="2:5" ht="12.75">
      <c r="B60" s="123" t="s">
        <v>338</v>
      </c>
      <c r="C60" s="243"/>
      <c r="E60" s="306"/>
    </row>
    <row r="61" spans="2:5" ht="12.75">
      <c r="B61" s="123" t="s">
        <v>339</v>
      </c>
      <c r="C61" s="243"/>
      <c r="E61" s="306"/>
    </row>
    <row r="62" spans="2:5" ht="12.75">
      <c r="B62" s="123" t="s">
        <v>340</v>
      </c>
      <c r="C62" s="243">
        <v>2</v>
      </c>
      <c r="E62" s="306"/>
    </row>
    <row r="63" spans="2:5" ht="12.75">
      <c r="B63" s="123" t="s">
        <v>260</v>
      </c>
      <c r="C63" s="243"/>
      <c r="E63" s="306"/>
    </row>
    <row r="64" spans="2:5" ht="12.75">
      <c r="B64" s="124" t="s">
        <v>341</v>
      </c>
      <c r="C64" s="245"/>
      <c r="E64" s="306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346</v>
      </c>
    </row>
    <row r="3" s="138" customFormat="1" ht="6.75" customHeight="1"/>
    <row r="4" spans="2:14" s="144" customFormat="1" ht="51">
      <c r="B4" s="139"/>
      <c r="C4" s="140" t="s">
        <v>527</v>
      </c>
      <c r="D4" s="141" t="s">
        <v>816</v>
      </c>
      <c r="E4" s="141" t="s">
        <v>817</v>
      </c>
      <c r="F4" s="141" t="s">
        <v>818</v>
      </c>
      <c r="G4" s="141" t="s">
        <v>819</v>
      </c>
      <c r="H4" s="141" t="s">
        <v>574</v>
      </c>
      <c r="I4" s="141" t="s">
        <v>576</v>
      </c>
      <c r="J4" s="141" t="s">
        <v>577</v>
      </c>
      <c r="K4" s="141" t="s">
        <v>579</v>
      </c>
      <c r="L4" s="141" t="s">
        <v>820</v>
      </c>
      <c r="M4" s="141" t="s">
        <v>582</v>
      </c>
      <c r="N4" s="143" t="s">
        <v>556</v>
      </c>
    </row>
    <row r="5" spans="2:14" s="149" customFormat="1" ht="18" customHeight="1">
      <c r="B5" s="161" t="s">
        <v>979</v>
      </c>
      <c r="C5" s="162">
        <f>SUM(C6:C12)</f>
        <v>325</v>
      </c>
      <c r="D5" s="162">
        <f>SUM(D6:D12)</f>
        <v>643</v>
      </c>
      <c r="E5" s="162">
        <f aca="true" t="shared" si="0" ref="E5:N5">SUM(E6:E12)</f>
        <v>543</v>
      </c>
      <c r="F5" s="162">
        <f t="shared" si="0"/>
        <v>196</v>
      </c>
      <c r="G5" s="162">
        <f t="shared" si="0"/>
        <v>216</v>
      </c>
      <c r="H5" s="162">
        <f t="shared" si="0"/>
        <v>0</v>
      </c>
      <c r="I5" s="162">
        <f t="shared" si="0"/>
        <v>0</v>
      </c>
      <c r="J5" s="162">
        <f t="shared" si="0"/>
        <v>0</v>
      </c>
      <c r="K5" s="162">
        <f t="shared" si="0"/>
        <v>0</v>
      </c>
      <c r="L5" s="162">
        <f t="shared" si="0"/>
        <v>1</v>
      </c>
      <c r="M5" s="162">
        <f t="shared" si="0"/>
        <v>1</v>
      </c>
      <c r="N5" s="162">
        <f t="shared" si="0"/>
        <v>846</v>
      </c>
    </row>
    <row r="6" spans="2:14" s="138" customFormat="1" ht="12.75">
      <c r="B6" s="150" t="s">
        <v>980</v>
      </c>
      <c r="C6" s="155">
        <f>DatosDelitos!C163</f>
        <v>14</v>
      </c>
      <c r="D6" s="155">
        <f>DatosDelitos!F163</f>
        <v>11</v>
      </c>
      <c r="E6" s="155">
        <f>DatosDelitos!G163</f>
        <v>10</v>
      </c>
      <c r="F6" s="155">
        <f>DatosDelitos!H163</f>
        <v>4</v>
      </c>
      <c r="G6" s="155">
        <f>DatosDelitos!I163</f>
        <v>3</v>
      </c>
      <c r="H6" s="155">
        <f>DatosDelitos!J163</f>
        <v>0</v>
      </c>
      <c r="I6" s="155">
        <f>DatosDelitos!K163</f>
        <v>0</v>
      </c>
      <c r="J6" s="155">
        <f>DatosDelitos!L163</f>
        <v>0</v>
      </c>
      <c r="K6" s="155">
        <f>DatosDelitos!M163</f>
        <v>0</v>
      </c>
      <c r="L6" s="155">
        <f>DatosDelitos!N163</f>
        <v>0</v>
      </c>
      <c r="M6" s="155">
        <f>DatosDelitos!O163</f>
        <v>0</v>
      </c>
      <c r="N6" s="311">
        <f>DatosDelitos!P163</f>
        <v>16</v>
      </c>
    </row>
    <row r="7" spans="2:14" s="138" customFormat="1" ht="12.75">
      <c r="B7" s="150" t="s">
        <v>981</v>
      </c>
      <c r="C7" s="155">
        <f>DatosDelitos!C164</f>
        <v>216</v>
      </c>
      <c r="D7" s="155">
        <f>DatosDelitos!F164</f>
        <v>473</v>
      </c>
      <c r="E7" s="155">
        <f>DatosDelitos!G164</f>
        <v>395</v>
      </c>
      <c r="F7" s="155">
        <f>DatosDelitos!H164</f>
        <v>121</v>
      </c>
      <c r="G7" s="155">
        <f>DatosDelitos!I164</f>
        <v>119</v>
      </c>
      <c r="H7" s="155">
        <f>DatosDelitos!J164</f>
        <v>0</v>
      </c>
      <c r="I7" s="155">
        <f>DatosDelitos!K164</f>
        <v>0</v>
      </c>
      <c r="J7" s="155">
        <f>DatosDelitos!L164</f>
        <v>0</v>
      </c>
      <c r="K7" s="155">
        <f>DatosDelitos!M164</f>
        <v>0</v>
      </c>
      <c r="L7" s="155">
        <f>DatosDelitos!N164</f>
        <v>0</v>
      </c>
      <c r="M7" s="155">
        <f>DatosDelitos!O164</f>
        <v>0</v>
      </c>
      <c r="N7" s="311">
        <f>DatosDelitos!P164</f>
        <v>579</v>
      </c>
    </row>
    <row r="8" spans="2:14" s="138" customFormat="1" ht="12.75">
      <c r="B8" s="150" t="s">
        <v>982</v>
      </c>
      <c r="C8" s="155">
        <f>DatosDelitos!C165</f>
        <v>16</v>
      </c>
      <c r="D8" s="155">
        <f>DatosDelitos!F165</f>
        <v>2</v>
      </c>
      <c r="E8" s="155">
        <f>DatosDelitos!G165</f>
        <v>11</v>
      </c>
      <c r="F8" s="155">
        <f>DatosDelitos!H165</f>
        <v>14</v>
      </c>
      <c r="G8" s="155">
        <f>DatosDelitos!I165</f>
        <v>22</v>
      </c>
      <c r="H8" s="155">
        <f>DatosDelitos!J165</f>
        <v>0</v>
      </c>
      <c r="I8" s="155">
        <f>DatosDelitos!K165</f>
        <v>0</v>
      </c>
      <c r="J8" s="155">
        <f>DatosDelitos!L165</f>
        <v>0</v>
      </c>
      <c r="K8" s="155">
        <f>DatosDelitos!M165</f>
        <v>0</v>
      </c>
      <c r="L8" s="155">
        <f>DatosDelitos!N165</f>
        <v>1</v>
      </c>
      <c r="M8" s="155">
        <f>DatosDelitos!O165</f>
        <v>1</v>
      </c>
      <c r="N8" s="311">
        <f>DatosDelitos!P165</f>
        <v>15</v>
      </c>
    </row>
    <row r="9" spans="2:14" s="138" customFormat="1" ht="12.75">
      <c r="B9" s="156" t="s">
        <v>983</v>
      </c>
      <c r="C9" s="155">
        <f>DatosDelitos!C166</f>
        <v>1</v>
      </c>
      <c r="D9" s="155">
        <f>DatosDelitos!F166</f>
        <v>2</v>
      </c>
      <c r="E9" s="155">
        <f>DatosDelitos!G166</f>
        <v>0</v>
      </c>
      <c r="F9" s="155">
        <f>DatosDelitos!H166</f>
        <v>1</v>
      </c>
      <c r="G9" s="155">
        <f>DatosDelitos!I166</f>
        <v>0</v>
      </c>
      <c r="H9" s="155">
        <f>DatosDelitos!J166</f>
        <v>0</v>
      </c>
      <c r="I9" s="155">
        <f>DatosDelitos!K166</f>
        <v>0</v>
      </c>
      <c r="J9" s="155">
        <f>DatosDelitos!L166</f>
        <v>0</v>
      </c>
      <c r="K9" s="155">
        <f>DatosDelitos!M166</f>
        <v>0</v>
      </c>
      <c r="L9" s="155">
        <f>DatosDelitos!N166</f>
        <v>0</v>
      </c>
      <c r="M9" s="155">
        <f>DatosDelitos!O166</f>
        <v>0</v>
      </c>
      <c r="N9" s="311">
        <f>DatosDelitos!P166</f>
        <v>2</v>
      </c>
    </row>
    <row r="10" spans="2:14" s="138" customFormat="1" ht="12.75">
      <c r="B10" s="150" t="s">
        <v>984</v>
      </c>
      <c r="C10" s="155">
        <f>DatosDelitos!C167</f>
        <v>8</v>
      </c>
      <c r="D10" s="155">
        <f>DatosDelitos!F167</f>
        <v>11</v>
      </c>
      <c r="E10" s="155">
        <f>DatosDelitos!G167</f>
        <v>12</v>
      </c>
      <c r="F10" s="155">
        <f>DatosDelitos!H167</f>
        <v>8</v>
      </c>
      <c r="G10" s="155">
        <f>DatosDelitos!I167</f>
        <v>10</v>
      </c>
      <c r="H10" s="155">
        <f>DatosDelitos!J167</f>
        <v>0</v>
      </c>
      <c r="I10" s="155">
        <f>DatosDelitos!K167</f>
        <v>0</v>
      </c>
      <c r="J10" s="155">
        <f>DatosDelitos!L167</f>
        <v>0</v>
      </c>
      <c r="K10" s="155">
        <f>DatosDelitos!M167</f>
        <v>0</v>
      </c>
      <c r="L10" s="155">
        <f>DatosDelitos!N167</f>
        <v>0</v>
      </c>
      <c r="M10" s="155">
        <f>DatosDelitos!O167</f>
        <v>0</v>
      </c>
      <c r="N10" s="311">
        <f>DatosDelitos!P167</f>
        <v>28</v>
      </c>
    </row>
    <row r="11" spans="2:14" s="138" customFormat="1" ht="12.75">
      <c r="B11" s="150" t="s">
        <v>985</v>
      </c>
      <c r="C11" s="155">
        <f>DatosDelitos!C168</f>
        <v>65</v>
      </c>
      <c r="D11" s="155">
        <f>DatosDelitos!F168</f>
        <v>143</v>
      </c>
      <c r="E11" s="155">
        <f>DatosDelitos!G168</f>
        <v>115</v>
      </c>
      <c r="F11" s="155">
        <f>DatosDelitos!H168</f>
        <v>47</v>
      </c>
      <c r="G11" s="155">
        <f>DatosDelitos!I168</f>
        <v>62</v>
      </c>
      <c r="H11" s="155">
        <f>DatosDelitos!J168</f>
        <v>0</v>
      </c>
      <c r="I11" s="155">
        <f>DatosDelitos!K168</f>
        <v>0</v>
      </c>
      <c r="J11" s="155">
        <f>DatosDelitos!L168</f>
        <v>0</v>
      </c>
      <c r="K11" s="155">
        <f>DatosDelitos!M168</f>
        <v>0</v>
      </c>
      <c r="L11" s="155">
        <f>DatosDelitos!N168</f>
        <v>0</v>
      </c>
      <c r="M11" s="155">
        <f>DatosDelitos!O168</f>
        <v>0</v>
      </c>
      <c r="N11" s="311">
        <f>DatosDelitos!P168</f>
        <v>206</v>
      </c>
    </row>
    <row r="12" spans="2:14" s="138" customFormat="1" ht="12.75">
      <c r="B12" s="312" t="s">
        <v>986</v>
      </c>
      <c r="C12" s="313">
        <f>DatosDelitos!C169</f>
        <v>5</v>
      </c>
      <c r="D12" s="313">
        <f>DatosDelitos!F169</f>
        <v>1</v>
      </c>
      <c r="E12" s="313">
        <f>DatosDelitos!G169</f>
        <v>0</v>
      </c>
      <c r="F12" s="313">
        <f>DatosDelitos!H169</f>
        <v>1</v>
      </c>
      <c r="G12" s="313">
        <f>DatosDelitos!I169</f>
        <v>0</v>
      </c>
      <c r="H12" s="313">
        <f>DatosDelitos!J169</f>
        <v>0</v>
      </c>
      <c r="I12" s="313">
        <f>DatosDelitos!K169</f>
        <v>0</v>
      </c>
      <c r="J12" s="313">
        <f>DatosDelitos!L169</f>
        <v>0</v>
      </c>
      <c r="K12" s="313">
        <f>DatosDelitos!M169</f>
        <v>0</v>
      </c>
      <c r="L12" s="313">
        <f>DatosDelitos!N169</f>
        <v>0</v>
      </c>
      <c r="M12" s="313">
        <f>DatosDelitos!O169</f>
        <v>0</v>
      </c>
      <c r="N12" s="314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347</v>
      </c>
    </row>
    <row r="5" spans="2:7" ht="25.5">
      <c r="B5" s="315" t="str">
        <f>"DILIGENCIAS DE INVESTIGACIÓN "&amp;ANYO_MEMORIA</f>
        <v>DILIGENCIAS DE INVESTIGACIÓN 2013</v>
      </c>
      <c r="C5" s="316" t="s">
        <v>685</v>
      </c>
      <c r="D5" s="317" t="s">
        <v>348</v>
      </c>
      <c r="E5" s="318" t="s">
        <v>349</v>
      </c>
      <c r="G5" s="239"/>
    </row>
    <row r="6" spans="2:7" ht="12.75">
      <c r="B6" s="206" t="s">
        <v>123</v>
      </c>
      <c r="C6" s="319"/>
      <c r="D6" s="320"/>
      <c r="E6" s="321"/>
      <c r="G6" s="306"/>
    </row>
    <row r="7" spans="2:7" ht="12.75">
      <c r="B7" s="123" t="s">
        <v>350</v>
      </c>
      <c r="C7" s="322"/>
      <c r="D7" s="323"/>
      <c r="E7" s="324"/>
      <c r="G7" s="306"/>
    </row>
    <row r="8" spans="2:7" ht="12.75">
      <c r="B8" s="123" t="s">
        <v>122</v>
      </c>
      <c r="C8" s="322"/>
      <c r="D8" s="323"/>
      <c r="E8" s="324"/>
      <c r="G8" s="306"/>
    </row>
    <row r="9" spans="2:7" ht="12.75">
      <c r="B9" s="123" t="s">
        <v>351</v>
      </c>
      <c r="C9" s="322">
        <v>1</v>
      </c>
      <c r="D9" s="323">
        <v>1</v>
      </c>
      <c r="E9" s="324"/>
      <c r="G9" s="306"/>
    </row>
    <row r="10" spans="2:7" ht="12.75">
      <c r="B10" s="244" t="s">
        <v>964</v>
      </c>
      <c r="C10" s="322"/>
      <c r="D10" s="323"/>
      <c r="E10" s="324"/>
      <c r="G10" s="306"/>
    </row>
    <row r="11" spans="2:7" ht="12.75">
      <c r="B11" s="244" t="s">
        <v>352</v>
      </c>
      <c r="C11" s="325">
        <v>1</v>
      </c>
      <c r="D11" s="326">
        <v>1</v>
      </c>
      <c r="E11" s="327"/>
      <c r="G11" s="306"/>
    </row>
    <row r="12" spans="2:7" ht="12.75">
      <c r="B12" s="284" t="s">
        <v>85</v>
      </c>
      <c r="C12" s="267">
        <f>SUM(C6:C11)</f>
        <v>2</v>
      </c>
      <c r="D12" s="328">
        <f>SUM(D6:D11)</f>
        <v>2</v>
      </c>
      <c r="E12" s="304">
        <f>SUM(E6:E11)</f>
        <v>0</v>
      </c>
      <c r="G12" s="306"/>
    </row>
    <row r="13" ht="12.75">
      <c r="E13" s="20"/>
    </row>
    <row r="16" spans="2:7" ht="12.75" customHeight="1">
      <c r="B16" s="500" t="s">
        <v>353</v>
      </c>
      <c r="C16" s="500"/>
      <c r="G16" s="239"/>
    </row>
    <row r="17" spans="2:7" ht="12.75">
      <c r="B17" s="206">
        <f>ANYO_MEMORIA-1</f>
        <v>2012</v>
      </c>
      <c r="C17" s="329"/>
      <c r="G17" s="306"/>
    </row>
    <row r="18" spans="2:7" ht="12.75">
      <c r="B18" s="206">
        <f>ANYO_MEMORIA-2</f>
        <v>2011</v>
      </c>
      <c r="C18" s="329"/>
      <c r="G18" s="306"/>
    </row>
    <row r="19" spans="2:7" ht="12.75">
      <c r="B19" s="124">
        <f>ANYO_MEMORIA-3</f>
        <v>2010</v>
      </c>
      <c r="C19" s="330"/>
      <c r="G19" s="306"/>
    </row>
    <row r="20" spans="2:7" ht="12.75">
      <c r="B20" s="331" t="s">
        <v>85</v>
      </c>
      <c r="C20" s="332">
        <v>0</v>
      </c>
      <c r="G20" s="306"/>
    </row>
    <row r="21" ht="12.75">
      <c r="G21" s="333"/>
    </row>
    <row r="23" spans="2:7" ht="12.75">
      <c r="B23" s="500" t="str">
        <f>"DELITOS EN PROCEDIMIENTOS JUDICIALES INCOADOS "&amp;ANYO_MEMORIA</f>
        <v>DELITOS EN PROCEDIMIENTOS JUDICIALES INCOADOS 2013</v>
      </c>
      <c r="C23" s="500"/>
      <c r="G23" s="239"/>
    </row>
    <row r="24" spans="2:7" ht="12.75">
      <c r="B24" s="206" t="s">
        <v>123</v>
      </c>
      <c r="C24" s="329">
        <v>13</v>
      </c>
      <c r="G24" s="306"/>
    </row>
    <row r="25" spans="2:7" ht="12.75">
      <c r="B25" s="123" t="s">
        <v>350</v>
      </c>
      <c r="C25" s="334">
        <v>1</v>
      </c>
      <c r="G25" s="306"/>
    </row>
    <row r="26" spans="2:7" ht="12.75">
      <c r="B26" s="123" t="s">
        <v>122</v>
      </c>
      <c r="C26" s="334"/>
      <c r="G26" s="306"/>
    </row>
    <row r="27" spans="2:7" ht="12.75">
      <c r="B27" s="123" t="s">
        <v>351</v>
      </c>
      <c r="C27" s="334">
        <v>7</v>
      </c>
      <c r="G27" s="306"/>
    </row>
    <row r="28" spans="2:7" ht="12.75">
      <c r="B28" s="123" t="s">
        <v>964</v>
      </c>
      <c r="C28" s="334">
        <v>41</v>
      </c>
      <c r="G28" s="306"/>
    </row>
    <row r="29" spans="2:7" ht="12.75">
      <c r="B29" s="124" t="s">
        <v>352</v>
      </c>
      <c r="C29" s="335">
        <v>4</v>
      </c>
      <c r="G29" s="306"/>
    </row>
    <row r="30" spans="2:7" ht="12.75">
      <c r="B30" s="331" t="s">
        <v>85</v>
      </c>
      <c r="C30" s="332">
        <v>66</v>
      </c>
      <c r="G30" s="306"/>
    </row>
    <row r="33" spans="2:7" ht="12.75">
      <c r="B33" s="500" t="str">
        <f>"PROCEDIMIENTOS INCOADOS "&amp;ANYO_MEMORIA</f>
        <v>PROCEDIMIENTOS INCOADOS 2013</v>
      </c>
      <c r="C33" s="500"/>
      <c r="G33" s="239"/>
    </row>
    <row r="34" spans="2:7" ht="12.75">
      <c r="B34" s="206" t="s">
        <v>529</v>
      </c>
      <c r="C34" s="329"/>
      <c r="G34" s="306"/>
    </row>
    <row r="35" spans="2:7" ht="12.75">
      <c r="B35" s="123" t="s">
        <v>191</v>
      </c>
      <c r="C35" s="334"/>
      <c r="G35" s="306"/>
    </row>
    <row r="36" spans="2:7" ht="12.75">
      <c r="B36" s="123" t="s">
        <v>354</v>
      </c>
      <c r="C36" s="334">
        <v>66</v>
      </c>
      <c r="G36" s="306"/>
    </row>
    <row r="37" spans="2:7" ht="12.75">
      <c r="B37" s="123" t="s">
        <v>355</v>
      </c>
      <c r="C37" s="334">
        <v>2</v>
      </c>
      <c r="G37" s="306"/>
    </row>
    <row r="38" spans="2:7" ht="12.75">
      <c r="B38" s="123" t="s">
        <v>193</v>
      </c>
      <c r="C38" s="334"/>
      <c r="G38" s="306"/>
    </row>
    <row r="39" spans="2:7" ht="12.75">
      <c r="B39" s="123" t="s">
        <v>194</v>
      </c>
      <c r="C39" s="334"/>
      <c r="G39" s="306"/>
    </row>
    <row r="40" spans="2:7" ht="12.75">
      <c r="B40" s="123" t="s">
        <v>257</v>
      </c>
      <c r="C40" s="334"/>
      <c r="G40" s="306"/>
    </row>
    <row r="41" spans="2:7" ht="12.75">
      <c r="B41" s="124" t="s">
        <v>258</v>
      </c>
      <c r="C41" s="335"/>
      <c r="G41" s="306"/>
    </row>
    <row r="42" spans="2:7" ht="12.75">
      <c r="B42" s="331" t="s">
        <v>85</v>
      </c>
      <c r="C42" s="332">
        <v>68</v>
      </c>
      <c r="G42" s="306"/>
    </row>
    <row r="43" spans="2:7" ht="12.75">
      <c r="B43" s="336"/>
      <c r="C43" s="337"/>
      <c r="G43" s="306"/>
    </row>
    <row r="44" spans="2:7" ht="12.75">
      <c r="B44" s="336"/>
      <c r="C44" s="337"/>
      <c r="G44" s="306"/>
    </row>
    <row r="45" spans="2:7" ht="12.75">
      <c r="B45" s="500" t="str">
        <f>"DELITOS EN CALIFICACIONES "&amp;ANYO_MEMORIA</f>
        <v>DELITOS EN CALIFICACIONES 2013</v>
      </c>
      <c r="C45" s="500"/>
      <c r="G45" s="239"/>
    </row>
    <row r="46" spans="2:7" ht="12.75">
      <c r="B46" s="206" t="s">
        <v>123</v>
      </c>
      <c r="C46" s="329"/>
      <c r="G46" s="306"/>
    </row>
    <row r="47" spans="2:7" ht="12.75">
      <c r="B47" s="123" t="s">
        <v>350</v>
      </c>
      <c r="C47" s="334">
        <v>1</v>
      </c>
      <c r="G47" s="306"/>
    </row>
    <row r="48" spans="2:7" ht="12.75">
      <c r="B48" s="123" t="s">
        <v>122</v>
      </c>
      <c r="C48" s="334">
        <v>1</v>
      </c>
      <c r="G48" s="306"/>
    </row>
    <row r="49" spans="2:7" ht="12.75">
      <c r="B49" s="123" t="s">
        <v>351</v>
      </c>
      <c r="C49" s="334"/>
      <c r="G49" s="306"/>
    </row>
    <row r="50" spans="2:7" ht="12.75">
      <c r="B50" s="123" t="s">
        <v>964</v>
      </c>
      <c r="C50" s="334">
        <v>2</v>
      </c>
      <c r="G50" s="306"/>
    </row>
    <row r="51" spans="2:7" ht="12.75">
      <c r="B51" s="124" t="s">
        <v>352</v>
      </c>
      <c r="C51" s="335"/>
      <c r="G51" s="306"/>
    </row>
    <row r="52" spans="2:7" ht="12.75">
      <c r="B52" s="331" t="s">
        <v>85</v>
      </c>
      <c r="C52" s="332">
        <v>4</v>
      </c>
      <c r="G52" s="306"/>
    </row>
    <row r="53" spans="2:7" ht="12.75">
      <c r="B53" s="336"/>
      <c r="C53" s="337"/>
      <c r="G53" s="306"/>
    </row>
    <row r="55" spans="2:7" ht="12.75">
      <c r="B55" s="502" t="str">
        <f>"SENTENCIAS "&amp;ANYO_MEMORIA</f>
        <v>SENTENCIAS 2013</v>
      </c>
      <c r="C55" s="502"/>
      <c r="D55" s="338"/>
      <c r="E55" s="338"/>
      <c r="G55" s="239"/>
    </row>
    <row r="56" spans="2:7" ht="12.75">
      <c r="B56" s="206" t="s">
        <v>206</v>
      </c>
      <c r="C56" s="329">
        <v>4</v>
      </c>
      <c r="D56" s="339"/>
      <c r="E56" s="117"/>
      <c r="G56" s="306"/>
    </row>
    <row r="57" spans="2:7" ht="12.75">
      <c r="B57" s="244" t="s">
        <v>356</v>
      </c>
      <c r="C57" s="340">
        <v>3</v>
      </c>
      <c r="D57" s="339"/>
      <c r="E57" s="117"/>
      <c r="G57" s="306"/>
    </row>
    <row r="58" spans="2:7" ht="14.25" customHeight="1">
      <c r="B58" s="500" t="s">
        <v>357</v>
      </c>
      <c r="C58" s="500"/>
      <c r="D58" s="339"/>
      <c r="E58" s="117"/>
      <c r="G58" s="306"/>
    </row>
    <row r="59" spans="2:7" ht="12.75">
      <c r="B59" s="206" t="s">
        <v>123</v>
      </c>
      <c r="C59" s="329">
        <v>1</v>
      </c>
      <c r="D59" s="339"/>
      <c r="E59" s="117"/>
      <c r="G59" s="306"/>
    </row>
    <row r="60" spans="2:7" ht="12.75">
      <c r="B60" s="123" t="s">
        <v>350</v>
      </c>
      <c r="C60" s="341">
        <v>3</v>
      </c>
      <c r="D60" s="339"/>
      <c r="E60" s="117"/>
      <c r="G60" s="306"/>
    </row>
    <row r="61" spans="2:7" ht="12.75">
      <c r="B61" s="123" t="s">
        <v>122</v>
      </c>
      <c r="C61" s="341"/>
      <c r="D61" s="339"/>
      <c r="E61" s="117"/>
      <c r="G61" s="306"/>
    </row>
    <row r="62" spans="2:7" ht="12.75">
      <c r="B62" s="123" t="s">
        <v>351</v>
      </c>
      <c r="C62" s="341"/>
      <c r="D62" s="339"/>
      <c r="E62" s="117"/>
      <c r="G62" s="306"/>
    </row>
    <row r="63" spans="2:7" ht="12.75">
      <c r="B63" s="123" t="s">
        <v>964</v>
      </c>
      <c r="C63" s="341">
        <v>1</v>
      </c>
      <c r="D63" s="339"/>
      <c r="E63" s="117"/>
      <c r="G63" s="306"/>
    </row>
    <row r="64" spans="2:7" ht="12.75">
      <c r="B64" s="124" t="s">
        <v>352</v>
      </c>
      <c r="C64" s="330">
        <v>2</v>
      </c>
      <c r="D64" s="339"/>
      <c r="E64" s="117"/>
      <c r="G64" s="306"/>
    </row>
    <row r="65" spans="2:7" ht="12.75">
      <c r="B65" s="284" t="s">
        <v>85</v>
      </c>
      <c r="C65" s="342">
        <v>7</v>
      </c>
      <c r="D65" s="117"/>
      <c r="E65" s="117"/>
      <c r="G65" s="306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358</v>
      </c>
    </row>
    <row r="4" spans="2:8" ht="38.25">
      <c r="B4" s="315" t="s">
        <v>358</v>
      </c>
      <c r="C4" s="316" t="s">
        <v>359</v>
      </c>
      <c r="D4" s="317" t="s">
        <v>360</v>
      </c>
      <c r="E4" s="317" t="s">
        <v>361</v>
      </c>
      <c r="F4" s="318" t="s">
        <v>362</v>
      </c>
      <c r="H4" s="239"/>
    </row>
    <row r="5" spans="2:8" ht="12.75">
      <c r="B5" s="206" t="s">
        <v>363</v>
      </c>
      <c r="C5" s="319"/>
      <c r="D5" s="320"/>
      <c r="E5" s="320"/>
      <c r="F5" s="343"/>
      <c r="H5" s="306"/>
    </row>
    <row r="6" spans="2:8" ht="12.75" customHeight="1">
      <c r="B6" s="206" t="s">
        <v>364</v>
      </c>
      <c r="C6" s="319"/>
      <c r="D6" s="320">
        <v>3</v>
      </c>
      <c r="E6" s="320">
        <v>2</v>
      </c>
      <c r="F6" s="321"/>
      <c r="H6" s="306"/>
    </row>
    <row r="7" spans="2:8" ht="12.75">
      <c r="B7" s="206" t="s">
        <v>365</v>
      </c>
      <c r="C7" s="319">
        <v>1</v>
      </c>
      <c r="D7" s="320"/>
      <c r="E7" s="320"/>
      <c r="F7" s="321"/>
      <c r="H7" s="306"/>
    </row>
    <row r="8" spans="2:8" ht="12.75">
      <c r="B8" s="206" t="s">
        <v>366</v>
      </c>
      <c r="C8" s="319"/>
      <c r="D8" s="320"/>
      <c r="E8" s="320"/>
      <c r="F8" s="321"/>
      <c r="H8" s="306"/>
    </row>
    <row r="9" spans="2:8" ht="12.75">
      <c r="B9" s="206" t="s">
        <v>367</v>
      </c>
      <c r="C9" s="319"/>
      <c r="D9" s="320"/>
      <c r="E9" s="320"/>
      <c r="F9" s="321"/>
      <c r="H9" s="306"/>
    </row>
    <row r="10" spans="2:8" ht="12.75">
      <c r="B10" s="206" t="s">
        <v>368</v>
      </c>
      <c r="C10" s="319">
        <v>202</v>
      </c>
      <c r="D10" s="320">
        <v>8</v>
      </c>
      <c r="E10" s="320">
        <v>3</v>
      </c>
      <c r="F10" s="321"/>
      <c r="H10" s="306"/>
    </row>
    <row r="11" spans="2:8" ht="12.75">
      <c r="B11" s="206" t="s">
        <v>369</v>
      </c>
      <c r="C11" s="319"/>
      <c r="D11" s="320"/>
      <c r="E11" s="320"/>
      <c r="F11" s="321"/>
      <c r="H11" s="306"/>
    </row>
    <row r="12" spans="2:8" ht="12.75">
      <c r="B12" s="206" t="s">
        <v>370</v>
      </c>
      <c r="C12" s="319"/>
      <c r="D12" s="320"/>
      <c r="E12" s="320"/>
      <c r="F12" s="321"/>
      <c r="H12" s="306"/>
    </row>
    <row r="13" spans="2:8" ht="12.75">
      <c r="B13" s="206" t="s">
        <v>371</v>
      </c>
      <c r="C13" s="319">
        <v>9</v>
      </c>
      <c r="D13" s="320">
        <v>3</v>
      </c>
      <c r="E13" s="320">
        <v>8</v>
      </c>
      <c r="F13" s="321"/>
      <c r="H13" s="306"/>
    </row>
    <row r="14" spans="2:8" ht="12.75">
      <c r="B14" s="206" t="s">
        <v>372</v>
      </c>
      <c r="C14" s="319"/>
      <c r="D14" s="320"/>
      <c r="E14" s="320"/>
      <c r="F14" s="321"/>
      <c r="H14" s="306"/>
    </row>
    <row r="15" spans="2:8" ht="12.75">
      <c r="B15" s="206" t="s">
        <v>373</v>
      </c>
      <c r="C15" s="319">
        <v>5</v>
      </c>
      <c r="D15" s="320"/>
      <c r="E15" s="320"/>
      <c r="F15" s="321"/>
      <c r="H15" s="306"/>
    </row>
    <row r="16" spans="2:8" ht="12.75">
      <c r="B16" s="206" t="s">
        <v>374</v>
      </c>
      <c r="C16" s="319">
        <v>5</v>
      </c>
      <c r="D16" s="320"/>
      <c r="E16" s="320"/>
      <c r="F16" s="321"/>
      <c r="H16" s="306"/>
    </row>
    <row r="17" spans="2:8" ht="12.75">
      <c r="B17" s="123" t="s">
        <v>375</v>
      </c>
      <c r="C17" s="322"/>
      <c r="D17" s="323"/>
      <c r="E17" s="323"/>
      <c r="F17" s="324"/>
      <c r="H17" s="306"/>
    </row>
    <row r="18" spans="2:8" ht="12.75">
      <c r="B18" s="123" t="s">
        <v>376</v>
      </c>
      <c r="C18" s="322"/>
      <c r="D18" s="323"/>
      <c r="E18" s="323"/>
      <c r="F18" s="324"/>
      <c r="H18" s="306"/>
    </row>
    <row r="19" spans="2:8" ht="12.75" customHeight="1">
      <c r="B19" s="123" t="s">
        <v>377</v>
      </c>
      <c r="C19" s="322"/>
      <c r="D19" s="323"/>
      <c r="E19" s="323"/>
      <c r="F19" s="324"/>
      <c r="H19" s="306"/>
    </row>
    <row r="20" spans="2:8" ht="12.75">
      <c r="B20" s="244" t="s">
        <v>378</v>
      </c>
      <c r="C20" s="325"/>
      <c r="D20" s="326"/>
      <c r="E20" s="326"/>
      <c r="F20" s="327"/>
      <c r="H20" s="306"/>
    </row>
    <row r="21" spans="2:8" ht="12.75">
      <c r="B21" s="284" t="s">
        <v>85</v>
      </c>
      <c r="C21" s="344">
        <f>SUM(C5:C20)</f>
        <v>222</v>
      </c>
      <c r="D21" s="345">
        <f>SUM(D5:D20)</f>
        <v>14</v>
      </c>
      <c r="E21" s="345">
        <f>SUM(E5:E20)</f>
        <v>13</v>
      </c>
      <c r="F21" s="346">
        <f>SUM(F5:F20)</f>
        <v>0</v>
      </c>
      <c r="H21" s="333"/>
    </row>
    <row r="24" spans="2:8" ht="14.25" customHeight="1">
      <c r="B24" s="500" t="s">
        <v>306</v>
      </c>
      <c r="C24" s="500"/>
      <c r="H24" s="239"/>
    </row>
    <row r="25" spans="2:8" ht="12.75">
      <c r="B25" s="206" t="s">
        <v>204</v>
      </c>
      <c r="C25" s="329"/>
      <c r="H25" s="347"/>
    </row>
    <row r="26" spans="2:8" ht="12.75">
      <c r="B26" s="206" t="s">
        <v>695</v>
      </c>
      <c r="C26" s="329"/>
      <c r="H26" s="347"/>
    </row>
    <row r="27" spans="2:8" ht="12.75">
      <c r="B27" s="124" t="s">
        <v>379</v>
      </c>
      <c r="C27" s="330"/>
      <c r="H27" s="347"/>
    </row>
    <row r="28" spans="2:8" ht="12.75">
      <c r="B28" s="331" t="s">
        <v>85</v>
      </c>
      <c r="C28" s="348">
        <f>SUM(C25:C27)</f>
        <v>0</v>
      </c>
      <c r="H28" s="347"/>
    </row>
    <row r="31" spans="2:8" ht="14.25" customHeight="1">
      <c r="B31" s="500" t="s">
        <v>380</v>
      </c>
      <c r="C31" s="500"/>
      <c r="H31" s="239"/>
    </row>
    <row r="32" spans="2:8" ht="12.75">
      <c r="B32" s="206" t="s">
        <v>381</v>
      </c>
      <c r="C32" s="329">
        <v>9</v>
      </c>
      <c r="H32" s="347"/>
    </row>
    <row r="33" spans="2:8" ht="12.75">
      <c r="B33" s="206" t="s">
        <v>382</v>
      </c>
      <c r="C33" s="329">
        <v>4</v>
      </c>
      <c r="H33" s="347"/>
    </row>
    <row r="34" spans="2:8" ht="12.75">
      <c r="B34" s="124" t="s">
        <v>356</v>
      </c>
      <c r="C34" s="330">
        <v>1</v>
      </c>
      <c r="H34" s="347"/>
    </row>
    <row r="35" spans="2:3" ht="12.75">
      <c r="B35" s="331" t="s">
        <v>85</v>
      </c>
      <c r="C35" s="348">
        <f>SUM(C32:C34)</f>
        <v>14</v>
      </c>
    </row>
    <row r="38" spans="2:8" ht="14.25" customHeight="1">
      <c r="B38" s="500" t="s">
        <v>383</v>
      </c>
      <c r="C38" s="500"/>
      <c r="H38" s="239"/>
    </row>
    <row r="39" spans="2:8" ht="12.75">
      <c r="B39" s="206" t="s">
        <v>384</v>
      </c>
      <c r="C39" s="329">
        <v>14</v>
      </c>
      <c r="H39" s="347"/>
    </row>
    <row r="40" spans="2:8" ht="12.75">
      <c r="B40" s="124" t="s">
        <v>385</v>
      </c>
      <c r="C40" s="330">
        <v>13</v>
      </c>
      <c r="H40" s="347"/>
    </row>
    <row r="41" spans="2:3" ht="12.75">
      <c r="B41" s="331" t="s">
        <v>85</v>
      </c>
      <c r="C41" s="348">
        <f>SUM(C39:C40)</f>
        <v>27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1">
      <selection activeCell="C3" sqref="C3"/>
    </sheetView>
  </sheetViews>
  <sheetFormatPr defaultColWidth="11.421875" defaultRowHeight="12.75"/>
  <cols>
    <col min="1" max="1" width="2.7109375" style="349" customWidth="1"/>
    <col min="2" max="2" width="4.421875" style="349" customWidth="1"/>
    <col min="3" max="3" width="18.57421875" style="349" customWidth="1"/>
    <col min="4" max="4" width="36.140625" style="349" customWidth="1"/>
    <col min="5" max="5" width="18.57421875" style="349" customWidth="1"/>
    <col min="6" max="6" width="7.421875" style="349" customWidth="1"/>
    <col min="7" max="7" width="2.7109375" style="349" customWidth="1"/>
    <col min="8" max="8" width="10.140625" style="349" customWidth="1"/>
    <col min="9" max="13" width="11.421875" style="349" customWidth="1"/>
    <col min="14" max="14" width="5.57421875" style="349" customWidth="1"/>
    <col min="15" max="15" width="10.8515625" style="349" customWidth="1"/>
    <col min="16" max="16" width="2.7109375" style="349" customWidth="1"/>
    <col min="17" max="17" width="23.8515625" style="349" customWidth="1"/>
    <col min="18" max="19" width="12.7109375" style="349" customWidth="1"/>
    <col min="20" max="20" width="16.7109375" style="349" customWidth="1"/>
    <col min="21" max="21" width="17.8515625" style="349" customWidth="1"/>
    <col min="22" max="22" width="2.7109375" style="349" customWidth="1"/>
    <col min="23" max="23" width="11.421875" style="349" customWidth="1"/>
    <col min="24" max="25" width="12.7109375" style="349" customWidth="1"/>
    <col min="26" max="29" width="11.421875" style="349" customWidth="1"/>
    <col min="30" max="30" width="2.7109375" style="349" customWidth="1"/>
    <col min="31" max="31" width="6.28125" style="349" customWidth="1"/>
    <col min="32" max="35" width="13.7109375" style="349" customWidth="1"/>
    <col min="36" max="36" width="11.421875" style="349" customWidth="1"/>
    <col min="37" max="37" width="9.421875" style="349" customWidth="1"/>
    <col min="38" max="38" width="2.7109375" style="349" customWidth="1"/>
    <col min="39" max="44" width="11.421875" style="349" customWidth="1"/>
    <col min="45" max="45" width="14.421875" style="349" customWidth="1"/>
    <col min="46" max="46" width="2.7109375" style="349" customWidth="1"/>
    <col min="47" max="47" width="11.421875" style="349" customWidth="1"/>
    <col min="48" max="50" width="19.140625" style="349" customWidth="1"/>
    <col min="51" max="51" width="14.7109375" style="349" customWidth="1"/>
    <col min="52" max="52" width="2.7109375" style="349" customWidth="1"/>
    <col min="53" max="53" width="7.00390625" style="349" customWidth="1"/>
    <col min="54" max="54" width="13.8515625" style="349" customWidth="1"/>
    <col min="55" max="59" width="11.421875" style="349" customWidth="1"/>
    <col min="60" max="60" width="5.421875" style="349" customWidth="1"/>
    <col min="61" max="61" width="2.7109375" style="349" customWidth="1"/>
    <col min="62" max="62" width="11.421875" style="349" customWidth="1"/>
    <col min="63" max="65" width="13.7109375" style="349" customWidth="1"/>
    <col min="66" max="66" width="11.421875" style="349" customWidth="1"/>
    <col min="67" max="67" width="19.140625" style="349" customWidth="1"/>
    <col min="68" max="68" width="2.7109375" style="349" customWidth="1"/>
    <col min="69" max="69" width="7.140625" style="349" customWidth="1"/>
    <col min="70" max="70" width="7.00390625" style="349" customWidth="1"/>
    <col min="71" max="71" width="8.140625" style="349" customWidth="1"/>
    <col min="72" max="72" width="9.8515625" style="349" customWidth="1"/>
    <col min="73" max="74" width="7.8515625" style="349" customWidth="1"/>
    <col min="75" max="75" width="8.7109375" style="349" customWidth="1"/>
    <col min="76" max="76" width="6.7109375" style="349" customWidth="1"/>
    <col min="77" max="77" width="9.57421875" style="349" customWidth="1"/>
    <col min="78" max="78" width="7.00390625" style="349" customWidth="1"/>
    <col min="79" max="80" width="2.7109375" style="349" customWidth="1"/>
    <col min="81" max="81" width="21.00390625" style="349" customWidth="1"/>
    <col min="82" max="85" width="11.421875" style="349" customWidth="1"/>
    <col min="86" max="86" width="16.28125" style="349" customWidth="1"/>
    <col min="87" max="87" width="2.7109375" style="349" customWidth="1"/>
    <col min="88" max="88" width="16.8515625" style="349" customWidth="1"/>
    <col min="89" max="90" width="21.00390625" style="349" customWidth="1"/>
    <col min="91" max="93" width="11.421875" style="349" customWidth="1"/>
    <col min="94" max="94" width="2.8515625" style="349" customWidth="1"/>
    <col min="95" max="95" width="21.00390625" style="349" customWidth="1"/>
    <col min="96" max="96" width="13.421875" style="349" customWidth="1"/>
    <col min="97" max="97" width="13.8515625" style="349" customWidth="1"/>
    <col min="98" max="16384" width="11.421875" style="349" customWidth="1"/>
  </cols>
  <sheetData>
    <row r="1" spans="1:94" ht="18.75">
      <c r="A1" s="350"/>
      <c r="B1" s="351"/>
      <c r="C1" s="507" t="str">
        <f>"FISCALÍA PROVINCIAL DE "&amp;UPPER(Fisc_Provincial!C4)</f>
        <v>FISCALÍA PROVINCIAL DE VALLADOLID</v>
      </c>
      <c r="D1" s="507"/>
      <c r="E1" s="507"/>
      <c r="G1" s="350"/>
      <c r="P1" s="350"/>
      <c r="V1" s="350"/>
      <c r="AD1" s="350"/>
      <c r="AL1" s="350"/>
      <c r="AT1" s="350"/>
      <c r="AZ1" s="350"/>
      <c r="BI1" s="350"/>
      <c r="BP1" s="350"/>
      <c r="CB1" s="350"/>
      <c r="CI1" s="350"/>
      <c r="CP1" s="350"/>
    </row>
    <row r="2" spans="1:78" s="353" customFormat="1" ht="11.25">
      <c r="A2" s="352">
        <v>0</v>
      </c>
      <c r="H2" s="354"/>
      <c r="Q2" s="354"/>
      <c r="AF2" s="503"/>
      <c r="AG2" s="503"/>
      <c r="AH2" s="503"/>
      <c r="AI2" s="503"/>
      <c r="AN2" s="503"/>
      <c r="AO2" s="503"/>
      <c r="AP2" s="503"/>
      <c r="AQ2" s="503"/>
      <c r="BB2" s="508"/>
      <c r="BC2" s="508"/>
      <c r="BD2" s="508"/>
      <c r="BE2" s="508"/>
      <c r="BF2" s="508"/>
      <c r="BG2" s="508"/>
      <c r="BQ2" s="508" t="s">
        <v>386</v>
      </c>
      <c r="BR2" s="508"/>
      <c r="BS2" s="508"/>
      <c r="BT2" s="508"/>
      <c r="BU2" s="508"/>
      <c r="BV2" s="508"/>
      <c r="BW2" s="508"/>
      <c r="BX2" s="508"/>
      <c r="BY2" s="508"/>
      <c r="BZ2" s="508"/>
    </row>
    <row r="3" spans="17:59" s="353" customFormat="1" ht="11.25">
      <c r="Q3" s="354"/>
      <c r="AF3" s="503" t="s">
        <v>387</v>
      </c>
      <c r="AG3" s="503"/>
      <c r="AH3" s="503"/>
      <c r="AI3" s="503"/>
      <c r="AN3" s="503" t="s">
        <v>388</v>
      </c>
      <c r="AO3" s="503"/>
      <c r="AP3" s="503"/>
      <c r="AQ3" s="503"/>
      <c r="BB3" s="508" t="s">
        <v>306</v>
      </c>
      <c r="BC3" s="508"/>
      <c r="BD3" s="508"/>
      <c r="BE3" s="508"/>
      <c r="BF3" s="508"/>
      <c r="BG3" s="508"/>
    </row>
    <row r="4" spans="3:97" s="356" customFormat="1" ht="21.75" customHeight="1">
      <c r="C4" s="503" t="s">
        <v>585</v>
      </c>
      <c r="D4" s="503"/>
      <c r="E4" s="503"/>
      <c r="I4" s="503" t="s">
        <v>603</v>
      </c>
      <c r="J4" s="503"/>
      <c r="K4" s="503"/>
      <c r="L4" s="503"/>
      <c r="M4" s="503"/>
      <c r="Q4" s="503" t="s">
        <v>389</v>
      </c>
      <c r="R4" s="503"/>
      <c r="S4" s="503"/>
      <c r="T4" s="503"/>
      <c r="W4" s="503" t="s">
        <v>360</v>
      </c>
      <c r="X4" s="503"/>
      <c r="Y4" s="503"/>
      <c r="Z4" s="503"/>
      <c r="AA4" s="503"/>
      <c r="AB4" s="503"/>
      <c r="AV4" s="503" t="s">
        <v>390</v>
      </c>
      <c r="AW4" s="503"/>
      <c r="AX4" s="503"/>
      <c r="BK4" s="503" t="s">
        <v>306</v>
      </c>
      <c r="BL4" s="503"/>
      <c r="BM4" s="503"/>
      <c r="BQ4" s="505" t="s">
        <v>391</v>
      </c>
      <c r="BR4" s="506" t="s">
        <v>392</v>
      </c>
      <c r="BS4" s="506" t="s">
        <v>393</v>
      </c>
      <c r="BT4" s="506" t="s">
        <v>394</v>
      </c>
      <c r="BU4" s="506" t="s">
        <v>395</v>
      </c>
      <c r="BV4" s="506" t="s">
        <v>396</v>
      </c>
      <c r="BW4" s="506" t="s">
        <v>397</v>
      </c>
      <c r="BX4" s="506" t="s">
        <v>807</v>
      </c>
      <c r="BY4" s="509" t="s">
        <v>398</v>
      </c>
      <c r="BZ4" s="509" t="s">
        <v>399</v>
      </c>
      <c r="CA4" s="355"/>
      <c r="CD4" s="503" t="s">
        <v>710</v>
      </c>
      <c r="CE4" s="503"/>
      <c r="CF4" s="503"/>
      <c r="CK4" s="503" t="s">
        <v>400</v>
      </c>
      <c r="CL4" s="503"/>
      <c r="CR4" s="504" t="str">
        <f>DatosGenerales!B84</f>
        <v>SENTENCIAS JUZGADOS DE INSTRUCCIÓN EN JUICIOS DE FALTAS</v>
      </c>
      <c r="CS4" s="504"/>
    </row>
    <row r="5" spans="32:79" s="356" customFormat="1" ht="14.25" customHeight="1">
      <c r="AF5" s="360" t="s">
        <v>401</v>
      </c>
      <c r="AG5" s="361" t="s">
        <v>402</v>
      </c>
      <c r="AH5" s="361" t="s">
        <v>206</v>
      </c>
      <c r="AI5" s="362" t="s">
        <v>206</v>
      </c>
      <c r="AN5" s="360" t="s">
        <v>401</v>
      </c>
      <c r="AO5" s="361" t="s">
        <v>402</v>
      </c>
      <c r="AP5" s="361" t="s">
        <v>206</v>
      </c>
      <c r="AQ5" s="362" t="s">
        <v>206</v>
      </c>
      <c r="BB5" s="505" t="s">
        <v>403</v>
      </c>
      <c r="BC5" s="506" t="s">
        <v>404</v>
      </c>
      <c r="BD5" s="506" t="s">
        <v>405</v>
      </c>
      <c r="BE5" s="506" t="s">
        <v>690</v>
      </c>
      <c r="BF5" s="506" t="s">
        <v>691</v>
      </c>
      <c r="BG5" s="509" t="s">
        <v>692</v>
      </c>
      <c r="BQ5" s="505"/>
      <c r="BR5" s="506"/>
      <c r="BS5" s="506"/>
      <c r="BT5" s="506"/>
      <c r="BU5" s="506"/>
      <c r="BV5" s="506"/>
      <c r="BW5" s="506"/>
      <c r="BX5" s="506"/>
      <c r="BY5" s="509"/>
      <c r="BZ5" s="509"/>
      <c r="CA5" s="355"/>
    </row>
    <row r="6" spans="3:97" s="356" customFormat="1" ht="14.25" customHeight="1">
      <c r="C6" s="363" t="str">
        <f>"Incoadas en "&amp;ANYO_MEMORIA</f>
        <v>Incoadas en 2013</v>
      </c>
      <c r="D6" s="364" t="s">
        <v>406</v>
      </c>
      <c r="E6" s="363" t="s">
        <v>407</v>
      </c>
      <c r="I6" s="365" t="s">
        <v>408</v>
      </c>
      <c r="J6" s="364" t="s">
        <v>409</v>
      </c>
      <c r="K6" s="364" t="s">
        <v>641</v>
      </c>
      <c r="L6" s="364" t="s">
        <v>533</v>
      </c>
      <c r="M6" s="366" t="s">
        <v>410</v>
      </c>
      <c r="N6" s="367" t="s">
        <v>411</v>
      </c>
      <c r="O6" s="367"/>
      <c r="R6" s="365" t="s">
        <v>620</v>
      </c>
      <c r="S6" s="366" t="s">
        <v>621</v>
      </c>
      <c r="W6" s="365" t="s">
        <v>412</v>
      </c>
      <c r="X6" s="364" t="s">
        <v>413</v>
      </c>
      <c r="Y6" s="364" t="s">
        <v>414</v>
      </c>
      <c r="Z6" s="364" t="s">
        <v>193</v>
      </c>
      <c r="AA6" s="364" t="s">
        <v>415</v>
      </c>
      <c r="AB6" s="366" t="s">
        <v>615</v>
      </c>
      <c r="AF6" s="368" t="s">
        <v>416</v>
      </c>
      <c r="AG6" s="369" t="s">
        <v>416</v>
      </c>
      <c r="AH6" s="369" t="s">
        <v>417</v>
      </c>
      <c r="AI6" s="370" t="s">
        <v>418</v>
      </c>
      <c r="AN6" s="368" t="s">
        <v>416</v>
      </c>
      <c r="AO6" s="369" t="s">
        <v>416</v>
      </c>
      <c r="AP6" s="369" t="s">
        <v>417</v>
      </c>
      <c r="AQ6" s="370" t="s">
        <v>418</v>
      </c>
      <c r="AV6" s="365" t="s">
        <v>419</v>
      </c>
      <c r="AW6" s="364" t="s">
        <v>420</v>
      </c>
      <c r="AX6" s="366" t="s">
        <v>421</v>
      </c>
      <c r="BB6" s="505"/>
      <c r="BC6" s="506"/>
      <c r="BD6" s="506"/>
      <c r="BE6" s="506"/>
      <c r="BF6" s="506"/>
      <c r="BG6" s="509"/>
      <c r="BK6" s="365" t="s">
        <v>694</v>
      </c>
      <c r="BL6" s="364" t="s">
        <v>695</v>
      </c>
      <c r="BM6" s="366" t="s">
        <v>422</v>
      </c>
      <c r="BQ6" s="505"/>
      <c r="BR6" s="506"/>
      <c r="BS6" s="506"/>
      <c r="BT6" s="506"/>
      <c r="BU6" s="506"/>
      <c r="BV6" s="506"/>
      <c r="BW6" s="506"/>
      <c r="BX6" s="506"/>
      <c r="BY6" s="509"/>
      <c r="BZ6" s="509"/>
      <c r="CA6" s="355"/>
      <c r="CD6" s="365" t="s">
        <v>391</v>
      </c>
      <c r="CE6" s="364" t="s">
        <v>423</v>
      </c>
      <c r="CF6" s="366" t="s">
        <v>692</v>
      </c>
      <c r="CK6" s="365" t="s">
        <v>424</v>
      </c>
      <c r="CL6" s="366" t="s">
        <v>425</v>
      </c>
      <c r="CR6" s="365" t="s">
        <v>206</v>
      </c>
      <c r="CS6" s="366" t="s">
        <v>356</v>
      </c>
    </row>
    <row r="7" spans="3:98" s="371" customFormat="1" ht="21" customHeight="1">
      <c r="C7" s="372">
        <f>DatosGenerales!D5</f>
        <v>42153</v>
      </c>
      <c r="D7" s="373">
        <f>SUM(DatosGenerales!D12:D16)</f>
        <v>4920</v>
      </c>
      <c r="E7" s="374">
        <f>SUM(DatosGenerales!D9:D11)</f>
        <v>38950</v>
      </c>
      <c r="I7" s="375">
        <f>DatosGenerales!D20</f>
        <v>1301</v>
      </c>
      <c r="J7" s="373">
        <f>DatosGenerales!D21</f>
        <v>178</v>
      </c>
      <c r="K7" s="372">
        <f>DatosGenerales!D22+DatosGenerales!D23</f>
        <v>136</v>
      </c>
      <c r="L7" s="373">
        <f>DatosGenerales!D25</f>
        <v>887</v>
      </c>
      <c r="M7" s="372">
        <f>DatosGenerales!D91</f>
        <v>628</v>
      </c>
      <c r="N7" s="376">
        <f>L7-M7</f>
        <v>259</v>
      </c>
      <c r="O7" s="376"/>
      <c r="R7" s="375">
        <f>DatosGenerales!D35</f>
        <v>2989</v>
      </c>
      <c r="S7" s="377">
        <f>DatosGenerales!D36</f>
        <v>81</v>
      </c>
      <c r="W7" s="378">
        <f>DatosGenerales!D25</f>
        <v>887</v>
      </c>
      <c r="X7" s="379" t="str">
        <f>DatosGenerales!D46</f>
        <v>S/D</v>
      </c>
      <c r="Y7" s="379" t="str">
        <f>DatosGenerales!D47</f>
        <v>S/D</v>
      </c>
      <c r="Z7" s="379">
        <f>DatosGenerales!D60</f>
        <v>7</v>
      </c>
      <c r="AA7" s="379">
        <f>DatosGenerales!D68</f>
        <v>3</v>
      </c>
      <c r="AB7" s="380">
        <f>SUM(W7:AA7)</f>
        <v>897</v>
      </c>
      <c r="AF7" s="375">
        <f>DatosGenerales!D96+DatosGenerales!D97+DatosGenerales!D100</f>
        <v>1116</v>
      </c>
      <c r="AG7" s="373">
        <f>DatosGenerales!D98+DatosGenerales!D101</f>
        <v>696</v>
      </c>
      <c r="AH7" s="373">
        <f>DatosGenerales!D96</f>
        <v>592</v>
      </c>
      <c r="AI7" s="377">
        <f>DatosGenerales!D97</f>
        <v>512</v>
      </c>
      <c r="AN7" s="375">
        <f>DatosGenerales!D107+DatosGenerales!D108+DatosGenerales!D111</f>
        <v>25</v>
      </c>
      <c r="AO7" s="373">
        <f>DatosGenerales!D109+DatosGenerales!D112</f>
        <v>37</v>
      </c>
      <c r="AP7" s="373">
        <f>DatosGenerales!D107</f>
        <v>17</v>
      </c>
      <c r="AQ7" s="377">
        <f>DatosGenerales!D108</f>
        <v>7</v>
      </c>
      <c r="AV7" s="375">
        <f>DatosGenerales!D127+DatosGenerales!D128</f>
        <v>68</v>
      </c>
      <c r="AW7" s="373">
        <f>DatosGenerales!D129+DatosGenerales!D130</f>
        <v>1</v>
      </c>
      <c r="AX7" s="377">
        <f>DatosGenerales!D131+DatosGenerales!D132</f>
        <v>0</v>
      </c>
      <c r="BB7" s="375">
        <f>DatosGenerales!D138</f>
        <v>2</v>
      </c>
      <c r="BC7" s="373">
        <f>DatosGenerales!D139</f>
        <v>6</v>
      </c>
      <c r="BD7" s="373">
        <f>DatosGenerales!D140</f>
        <v>1</v>
      </c>
      <c r="BE7" s="373">
        <f>DatosGenerales!D141</f>
        <v>1</v>
      </c>
      <c r="BF7" s="373">
        <f>DatosGenerales!D142</f>
        <v>13</v>
      </c>
      <c r="BG7" s="377">
        <f>DatosGenerales!D143</f>
        <v>0</v>
      </c>
      <c r="BK7" s="375">
        <f>DatosGenerales!D144</f>
        <v>8</v>
      </c>
      <c r="BL7" s="373">
        <f>DatosGenerales!D145</f>
        <v>30</v>
      </c>
      <c r="BM7" s="380">
        <f>DatosGenerales!D147</f>
        <v>3</v>
      </c>
      <c r="BQ7" s="375">
        <f>DatosGenerales!D242</f>
        <v>1536</v>
      </c>
      <c r="BR7" s="379">
        <f>DatosGenerales!D246</f>
        <v>9</v>
      </c>
      <c r="BS7" s="379">
        <f>DatosGenerales!D263</f>
        <v>202</v>
      </c>
      <c r="BT7" s="379">
        <f>DatosGenerales!D266</f>
        <v>2</v>
      </c>
      <c r="BU7" s="379">
        <f>DatosGenerales!D274</f>
        <v>145</v>
      </c>
      <c r="BV7" s="379">
        <f>DatosGenerales!D279</f>
        <v>0</v>
      </c>
      <c r="BW7" s="379">
        <f>DatosGenerales!D288</f>
        <v>85</v>
      </c>
      <c r="BX7" s="379">
        <f>DatosGenerales!D292</f>
        <v>9</v>
      </c>
      <c r="BY7" s="377">
        <f>DatosGenerales!D297</f>
        <v>300</v>
      </c>
      <c r="BZ7" s="377">
        <f>DatosGenerales!D301</f>
        <v>98</v>
      </c>
      <c r="CA7" s="381"/>
      <c r="CD7" s="375">
        <f>DatosGenerales!D176</f>
        <v>1228</v>
      </c>
      <c r="CE7" s="373">
        <f>DatosGenerales!D177</f>
        <v>1425</v>
      </c>
      <c r="CF7" s="377">
        <f>DatosGenerales!D178</f>
        <v>689</v>
      </c>
      <c r="CK7" s="375">
        <f>DatosGenerales!D187</f>
        <v>356</v>
      </c>
      <c r="CL7" s="377">
        <f>DatosGenerales!D190</f>
        <v>25</v>
      </c>
      <c r="CR7" s="375">
        <f>DatosGenerales!D85</f>
        <v>1405</v>
      </c>
      <c r="CS7" s="374">
        <f>DatosGenerales!D86</f>
        <v>1349</v>
      </c>
      <c r="CT7" s="381"/>
    </row>
    <row r="8" ht="12.75">
      <c r="B8" s="382"/>
    </row>
    <row r="15" spans="54:60" ht="12.75">
      <c r="BB15" s="383"/>
      <c r="BC15" s="383"/>
      <c r="BD15" s="383"/>
      <c r="BE15" s="383"/>
      <c r="BF15" s="383"/>
      <c r="BG15" s="383"/>
      <c r="BH15" s="383"/>
    </row>
    <row r="16" spans="54:60" ht="12.75" customHeight="1">
      <c r="BB16" s="384"/>
      <c r="BC16" s="384"/>
      <c r="BD16" s="384"/>
      <c r="BE16" s="384"/>
      <c r="BF16" s="384"/>
      <c r="BG16" s="384"/>
      <c r="BH16" s="383"/>
    </row>
    <row r="17" spans="54:60" ht="12.75">
      <c r="BB17" s="384"/>
      <c r="BC17" s="384"/>
      <c r="BD17" s="384"/>
      <c r="BE17" s="384"/>
      <c r="BF17" s="384"/>
      <c r="BG17" s="384"/>
      <c r="BH17" s="383"/>
    </row>
    <row r="18" spans="54:60" ht="12.75">
      <c r="BB18" s="383"/>
      <c r="BC18" s="383"/>
      <c r="BD18" s="383"/>
      <c r="BE18" s="383"/>
      <c r="BF18" s="383"/>
      <c r="BG18" s="383"/>
      <c r="BH18" s="383"/>
    </row>
    <row r="22" spans="69:73" ht="12.75">
      <c r="BQ22" s="385" t="s">
        <v>426</v>
      </c>
      <c r="BU22" s="385"/>
    </row>
    <row r="23" spans="25:40" ht="12.75">
      <c r="Y23" s="386"/>
      <c r="AF23" s="387"/>
      <c r="AN23" s="387"/>
    </row>
    <row r="30" ht="12.75">
      <c r="BP30" s="388"/>
    </row>
    <row r="31" s="356" customFormat="1" ht="12.75" customHeight="1">
      <c r="BP31" s="389"/>
    </row>
    <row r="32" s="371" customFormat="1" ht="12">
      <c r="BP32" s="390"/>
    </row>
    <row r="33" ht="12.75">
      <c r="BP33" s="388"/>
    </row>
    <row r="38" spans="72:73" ht="15.75">
      <c r="BT38" s="391" t="s">
        <v>427</v>
      </c>
      <c r="BU38" s="392">
        <v>13</v>
      </c>
    </row>
    <row r="41" ht="12.75">
      <c r="BQ41" s="385" t="s">
        <v>428</v>
      </c>
    </row>
    <row r="51" spans="69:71" ht="12.75">
      <c r="BQ51" s="393" t="s">
        <v>429</v>
      </c>
      <c r="BR51" s="393" t="s">
        <v>429</v>
      </c>
      <c r="BS51" s="388"/>
    </row>
    <row r="52" spans="69:79" ht="12.75">
      <c r="BQ52" s="393" t="s">
        <v>430</v>
      </c>
      <c r="BR52" s="393" t="s">
        <v>431</v>
      </c>
      <c r="BS52" s="389"/>
      <c r="BT52" s="356"/>
      <c r="BU52" s="356"/>
      <c r="BV52" s="356"/>
      <c r="BW52" s="356"/>
      <c r="BX52" s="356"/>
      <c r="BY52" s="356"/>
      <c r="BZ52" s="356"/>
      <c r="CA52" s="356"/>
    </row>
    <row r="53" spans="69:79" ht="12.75">
      <c r="BQ53" s="394">
        <f>DatosGenerales!D229+DatosGenerales!D231+DatosGenerales!D233</f>
        <v>306</v>
      </c>
      <c r="BR53" s="394">
        <f>DatosGenerales!D230+DatosGenerales!D232+DatosGenerales!D234</f>
        <v>444</v>
      </c>
      <c r="BS53" s="390"/>
      <c r="BT53" s="371"/>
      <c r="BU53" s="371"/>
      <c r="BV53" s="371"/>
      <c r="BW53" s="371"/>
      <c r="BX53" s="371"/>
      <c r="BY53" s="371"/>
      <c r="BZ53" s="371"/>
      <c r="CA53" s="371"/>
    </row>
    <row r="55" ht="12.75">
      <c r="BQ55" s="385" t="s">
        <v>432</v>
      </c>
    </row>
    <row r="65" spans="69:72" ht="12.75">
      <c r="BQ65" s="393" t="s">
        <v>433</v>
      </c>
      <c r="BR65" s="393" t="s">
        <v>434</v>
      </c>
      <c r="BS65" s="393" t="s">
        <v>435</v>
      </c>
      <c r="BT65" s="393"/>
    </row>
    <row r="66" spans="69:77" ht="12.75">
      <c r="BQ66" s="394">
        <f>DatosGenerales!D229+DatosGenerales!D230</f>
        <v>37</v>
      </c>
      <c r="BR66" s="394">
        <f>DatosGenerales!D231+DatosGenerales!D232</f>
        <v>572</v>
      </c>
      <c r="BS66" s="394">
        <f>DatosGenerales!D233+DatosGenerales!D234</f>
        <v>141</v>
      </c>
      <c r="BT66" s="394"/>
      <c r="BU66" s="371"/>
      <c r="BV66" s="371"/>
      <c r="BW66" s="371"/>
      <c r="BX66" s="371"/>
      <c r="BY66" s="371"/>
    </row>
  </sheetData>
  <sheetProtection/>
  <mergeCells count="33">
    <mergeCell ref="BQ2:BZ2"/>
    <mergeCell ref="BB3:BG3"/>
    <mergeCell ref="AV4:AX4"/>
    <mergeCell ref="BK4:BM4"/>
    <mergeCell ref="BR4:BR6"/>
    <mergeCell ref="BX4:BX6"/>
    <mergeCell ref="BF5:BF6"/>
    <mergeCell ref="BS4:BS6"/>
    <mergeCell ref="BT4:BT6"/>
    <mergeCell ref="BU4:BU6"/>
    <mergeCell ref="BG5:BG6"/>
    <mergeCell ref="BW4:BW6"/>
    <mergeCell ref="BV4:BV6"/>
    <mergeCell ref="C1:E1"/>
    <mergeCell ref="AF2:AI2"/>
    <mergeCell ref="AN2:AQ2"/>
    <mergeCell ref="BB2:BG2"/>
    <mergeCell ref="C4:E4"/>
    <mergeCell ref="AF3:AI3"/>
    <mergeCell ref="AN3:AQ3"/>
    <mergeCell ref="I4:M4"/>
    <mergeCell ref="Q4:T4"/>
    <mergeCell ref="W4:AB4"/>
    <mergeCell ref="CK4:CL4"/>
    <mergeCell ref="CR4:CS4"/>
    <mergeCell ref="BB5:BB6"/>
    <mergeCell ref="BC5:BC6"/>
    <mergeCell ref="BD5:BD6"/>
    <mergeCell ref="BE5:BE6"/>
    <mergeCell ref="CD4:CF4"/>
    <mergeCell ref="BZ4:BZ6"/>
    <mergeCell ref="BY4:BY6"/>
    <mergeCell ref="BQ4:B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H33" sqref="BH33"/>
    </sheetView>
  </sheetViews>
  <sheetFormatPr defaultColWidth="11.421875" defaultRowHeight="12.75"/>
  <cols>
    <col min="1" max="1" width="2.7109375" style="395" customWidth="1"/>
    <col min="2" max="2" width="7.8515625" style="395" customWidth="1"/>
    <col min="3" max="3" width="11.421875" style="395" customWidth="1"/>
    <col min="4" max="4" width="12.00390625" style="395" customWidth="1"/>
    <col min="5" max="5" width="51.0039062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1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1.00390625" style="395" customWidth="1"/>
    <col min="16" max="16" width="2.7109375" style="395" customWidth="1"/>
    <col min="17" max="17" width="7.8515625" style="395" customWidth="1"/>
    <col min="18" max="19" width="11.421875" style="395" customWidth="1"/>
    <col min="20" max="20" width="51.00390625" style="395" customWidth="1"/>
    <col min="21" max="21" width="2.7109375" style="395" customWidth="1"/>
    <col min="22" max="22" width="7.8515625" style="395" customWidth="1"/>
    <col min="23" max="24" width="11.421875" style="395" customWidth="1"/>
    <col min="25" max="25" width="51.00390625" style="395" customWidth="1"/>
    <col min="26" max="26" width="2.7109375" style="395" customWidth="1"/>
    <col min="27" max="27" width="7.8515625" style="395" customWidth="1"/>
    <col min="28" max="29" width="11.421875" style="395" customWidth="1"/>
    <col min="30" max="30" width="51.00390625" style="395" customWidth="1"/>
    <col min="31" max="31" width="2.7109375" style="395" customWidth="1"/>
    <col min="32" max="32" width="7.8515625" style="395" customWidth="1"/>
    <col min="33" max="34" width="11.421875" style="395" customWidth="1"/>
    <col min="35" max="35" width="51.00390625" style="395" customWidth="1"/>
    <col min="36" max="36" width="2.7109375" style="395" customWidth="1"/>
    <col min="37" max="37" width="7.8515625" style="395" customWidth="1"/>
    <col min="38" max="39" width="11.421875" style="395" customWidth="1"/>
    <col min="40" max="40" width="51.00390625" style="395" customWidth="1"/>
    <col min="41" max="41" width="2.7109375" style="395" customWidth="1"/>
    <col min="42" max="42" width="7.8515625" style="395" customWidth="1"/>
    <col min="43" max="44" width="11.421875" style="395" customWidth="1"/>
    <col min="45" max="45" width="51.00390625" style="395" customWidth="1"/>
    <col min="46" max="46" width="2.7109375" style="395" customWidth="1"/>
    <col min="47" max="47" width="7.8515625" style="395" customWidth="1"/>
    <col min="48" max="49" width="11.421875" style="395" customWidth="1"/>
    <col min="50" max="50" width="51.00390625" style="395" customWidth="1"/>
    <col min="51" max="51" width="2.7109375" style="395" customWidth="1"/>
    <col min="52" max="52" width="7.8515625" style="395" customWidth="1"/>
    <col min="53" max="54" width="11.421875" style="395" customWidth="1"/>
    <col min="55" max="55" width="51.00390625" style="395" customWidth="1"/>
    <col min="56" max="56" width="2.7109375" style="395" customWidth="1"/>
    <col min="57" max="57" width="7.8515625" style="395" customWidth="1"/>
    <col min="58" max="59" width="11.421875" style="395" customWidth="1"/>
    <col min="60" max="60" width="51.00390625" style="395" customWidth="1"/>
    <col min="61" max="61" width="2.7109375" style="395" customWidth="1"/>
    <col min="62" max="16384" width="11.421875" style="395" customWidth="1"/>
  </cols>
  <sheetData>
    <row r="1" spans="1:61" ht="18.75" customHeight="1">
      <c r="A1" s="396"/>
      <c r="C1" s="385" t="s">
        <v>436</v>
      </c>
      <c r="F1" s="396"/>
      <c r="K1" s="396"/>
      <c r="P1" s="396"/>
      <c r="U1" s="396"/>
      <c r="Z1" s="396"/>
      <c r="AE1" s="396"/>
      <c r="AJ1" s="396"/>
      <c r="AO1" s="396"/>
      <c r="AT1" s="396"/>
      <c r="AY1" s="396"/>
      <c r="BD1" s="396"/>
      <c r="BF1" s="397"/>
      <c r="BI1" s="396"/>
    </row>
    <row r="2" spans="59:60" ht="12">
      <c r="BG2" s="398"/>
      <c r="BH2" s="397"/>
    </row>
    <row r="3" spans="3:58" s="385" customFormat="1" ht="12">
      <c r="C3" s="385" t="s">
        <v>437</v>
      </c>
      <c r="H3" s="385" t="s">
        <v>438</v>
      </c>
      <c r="M3" s="385" t="s">
        <v>439</v>
      </c>
      <c r="R3" s="385" t="s">
        <v>440</v>
      </c>
      <c r="W3" s="385" t="s">
        <v>441</v>
      </c>
      <c r="AB3" s="385" t="s">
        <v>442</v>
      </c>
      <c r="AG3" s="385" t="s">
        <v>443</v>
      </c>
      <c r="AL3" s="385" t="s">
        <v>444</v>
      </c>
      <c r="AQ3" s="385" t="s">
        <v>445</v>
      </c>
      <c r="AV3" s="385" t="s">
        <v>446</v>
      </c>
      <c r="BA3" s="385" t="s">
        <v>447</v>
      </c>
      <c r="BF3" s="385" t="s">
        <v>448</v>
      </c>
    </row>
    <row r="5" spans="8:59" ht="12">
      <c r="H5" s="397"/>
      <c r="I5" s="397"/>
      <c r="M5" s="397"/>
      <c r="N5" s="397"/>
      <c r="R5" s="397"/>
      <c r="S5" s="397"/>
      <c r="W5" s="397"/>
      <c r="X5" s="397"/>
      <c r="AB5" s="397"/>
      <c r="AC5" s="397"/>
      <c r="AG5" s="397"/>
      <c r="AH5" s="397"/>
      <c r="AL5" s="397"/>
      <c r="AM5" s="397"/>
      <c r="AQ5" s="397"/>
      <c r="AR5" s="397"/>
      <c r="AV5" s="397"/>
      <c r="AW5" s="397"/>
      <c r="BA5" s="397"/>
      <c r="BB5" s="397"/>
      <c r="BF5" s="397"/>
      <c r="BG5" s="397"/>
    </row>
    <row r="6" spans="8:59" ht="12">
      <c r="H6" s="397"/>
      <c r="I6" s="397"/>
      <c r="M6" s="397"/>
      <c r="N6" s="397"/>
      <c r="R6" s="397"/>
      <c r="S6" s="397"/>
      <c r="W6" s="397"/>
      <c r="X6" s="397"/>
      <c r="AB6" s="397"/>
      <c r="AC6" s="397"/>
      <c r="AG6" s="397"/>
      <c r="AH6" s="397"/>
      <c r="AL6" s="397"/>
      <c r="AM6" s="397"/>
      <c r="AQ6" s="397"/>
      <c r="AR6" s="397"/>
      <c r="AV6" s="397"/>
      <c r="AW6" s="397"/>
      <c r="BA6" s="397"/>
      <c r="BB6" s="397"/>
      <c r="BF6" s="397"/>
      <c r="BG6" s="397"/>
    </row>
    <row r="7" spans="28:29" ht="12">
      <c r="AB7" s="397"/>
      <c r="AC7" s="397"/>
    </row>
    <row r="11" ht="64.5" customHeight="1"/>
    <row r="22" ht="12" customHeight="1"/>
    <row r="23" ht="12" customHeight="1"/>
    <row r="24" ht="12" customHeight="1"/>
    <row r="25" spans="3:59" s="399" customFormat="1" ht="15.75">
      <c r="C25" s="391" t="s">
        <v>427</v>
      </c>
      <c r="D25" s="392">
        <v>200</v>
      </c>
      <c r="H25" s="391" t="s">
        <v>427</v>
      </c>
      <c r="I25" s="392">
        <v>20</v>
      </c>
      <c r="M25" s="391" t="s">
        <v>427</v>
      </c>
      <c r="N25" s="392">
        <v>10</v>
      </c>
      <c r="R25" s="391" t="s">
        <v>427</v>
      </c>
      <c r="S25" s="392">
        <v>30</v>
      </c>
      <c r="W25" s="391" t="s">
        <v>427</v>
      </c>
      <c r="X25" s="392">
        <v>20</v>
      </c>
      <c r="AB25" s="391" t="s">
        <v>427</v>
      </c>
      <c r="AC25" s="392">
        <v>0</v>
      </c>
      <c r="AG25" s="391" t="s">
        <v>427</v>
      </c>
      <c r="AH25" s="392">
        <v>0</v>
      </c>
      <c r="AL25" s="391" t="s">
        <v>427</v>
      </c>
      <c r="AM25" s="392">
        <v>0</v>
      </c>
      <c r="AQ25" s="391" t="s">
        <v>427</v>
      </c>
      <c r="AR25" s="392">
        <v>0</v>
      </c>
      <c r="AV25" s="391" t="s">
        <v>427</v>
      </c>
      <c r="AW25" s="392">
        <v>0</v>
      </c>
      <c r="BA25" s="391" t="s">
        <v>427</v>
      </c>
      <c r="BB25" s="392">
        <v>0</v>
      </c>
      <c r="BF25" s="391" t="s">
        <v>427</v>
      </c>
      <c r="BG25" s="392">
        <v>10</v>
      </c>
    </row>
    <row r="28" spans="8:44" s="400" customFormat="1" ht="15.75">
      <c r="H28" s="391" t="s">
        <v>449</v>
      </c>
      <c r="I28" s="401">
        <f>DatosDelitos!F303</f>
        <v>1299</v>
      </c>
      <c r="M28" s="391" t="s">
        <v>449</v>
      </c>
      <c r="N28" s="401">
        <f>DatosDelitos!G303</f>
        <v>980</v>
      </c>
      <c r="R28" s="391" t="s">
        <v>449</v>
      </c>
      <c r="S28" s="401">
        <f>DatosDelitos!H303</f>
        <v>2265</v>
      </c>
      <c r="W28" s="391" t="s">
        <v>449</v>
      </c>
      <c r="X28" s="401">
        <f>DatosDelitos!I303</f>
        <v>1631</v>
      </c>
      <c r="AB28" s="391" t="s">
        <v>449</v>
      </c>
      <c r="AC28" s="401">
        <f>DatosDelitos!J303</f>
        <v>11</v>
      </c>
      <c r="AG28" s="391" t="s">
        <v>449</v>
      </c>
      <c r="AH28" s="401">
        <f>DatosDelitos!K303</f>
        <v>14</v>
      </c>
      <c r="AL28" s="391" t="s">
        <v>449</v>
      </c>
      <c r="AM28" s="401">
        <f>DatosDelitos!L303</f>
        <v>4</v>
      </c>
      <c r="AQ28" s="391" t="s">
        <v>449</v>
      </c>
      <c r="AR28" s="401">
        <f>DatosDelitos!M303</f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2" customFormat="1" ht="89.25">
      <c r="A1" s="402" t="s">
        <v>450</v>
      </c>
      <c r="B1" s="402" t="s">
        <v>451</v>
      </c>
      <c r="C1" s="402" t="s">
        <v>452</v>
      </c>
      <c r="D1" s="402" t="s">
        <v>453</v>
      </c>
      <c r="E1" s="402" t="s">
        <v>454</v>
      </c>
      <c r="F1" s="402" t="s">
        <v>455</v>
      </c>
      <c r="G1" s="402" t="s">
        <v>456</v>
      </c>
      <c r="H1" s="402" t="s">
        <v>457</v>
      </c>
      <c r="I1" s="402" t="s">
        <v>458</v>
      </c>
      <c r="J1" s="402" t="s">
        <v>459</v>
      </c>
      <c r="K1" s="402" t="s">
        <v>460</v>
      </c>
      <c r="L1" s="402" t="s">
        <v>461</v>
      </c>
      <c r="M1" s="402" t="s">
        <v>462</v>
      </c>
      <c r="N1" s="402" t="s">
        <v>463</v>
      </c>
      <c r="O1" s="402" t="s">
        <v>464</v>
      </c>
      <c r="P1" s="402" t="s">
        <v>465</v>
      </c>
      <c r="Q1" s="402" t="s">
        <v>466</v>
      </c>
      <c r="R1" s="402" t="s">
        <v>467</v>
      </c>
      <c r="S1" s="402" t="s">
        <v>468</v>
      </c>
      <c r="T1" s="402" t="s">
        <v>469</v>
      </c>
      <c r="U1" s="402" t="s">
        <v>470</v>
      </c>
      <c r="V1" s="402" t="s">
        <v>471</v>
      </c>
      <c r="W1" s="402" t="s">
        <v>472</v>
      </c>
      <c r="AA1" s="402" t="s">
        <v>473</v>
      </c>
      <c r="AB1" s="402" t="s">
        <v>474</v>
      </c>
      <c r="AC1" s="402" t="s">
        <v>475</v>
      </c>
    </row>
    <row r="2" spans="1:48" ht="12.75">
      <c r="A2" t="s">
        <v>412</v>
      </c>
      <c r="B2" t="s">
        <v>403</v>
      </c>
      <c r="C2" t="s">
        <v>391</v>
      </c>
      <c r="D2" t="s">
        <v>88</v>
      </c>
      <c r="E2" t="s">
        <v>88</v>
      </c>
      <c r="F2" t="s">
        <v>120</v>
      </c>
      <c r="G2" t="s">
        <v>89</v>
      </c>
      <c r="H2" t="s">
        <v>89</v>
      </c>
      <c r="I2" t="s">
        <v>88</v>
      </c>
      <c r="J2" t="s">
        <v>88</v>
      </c>
      <c r="K2" t="s">
        <v>88</v>
      </c>
      <c r="L2" t="s">
        <v>92</v>
      </c>
      <c r="M2" t="s">
        <v>88</v>
      </c>
      <c r="N2" t="s">
        <v>88</v>
      </c>
      <c r="O2" t="s">
        <v>88</v>
      </c>
      <c r="P2" t="s">
        <v>246</v>
      </c>
      <c r="Q2" t="s">
        <v>246</v>
      </c>
      <c r="R2" t="s">
        <v>227</v>
      </c>
      <c r="S2" t="s">
        <v>246</v>
      </c>
      <c r="T2" t="s">
        <v>246</v>
      </c>
      <c r="U2" t="s">
        <v>227</v>
      </c>
      <c r="V2" t="s">
        <v>598</v>
      </c>
      <c r="W2" t="s">
        <v>694</v>
      </c>
      <c r="Z2" t="s">
        <v>246</v>
      </c>
      <c r="AA2" t="s">
        <v>296</v>
      </c>
      <c r="AB2" t="s">
        <v>303</v>
      </c>
      <c r="AC2" t="s">
        <v>307</v>
      </c>
      <c r="AD2" t="s">
        <v>980</v>
      </c>
      <c r="AE2" t="s">
        <v>351</v>
      </c>
      <c r="AF2" t="s">
        <v>354</v>
      </c>
      <c r="AG2" t="s">
        <v>123</v>
      </c>
      <c r="AH2" t="s">
        <v>692</v>
      </c>
      <c r="AI2" t="s">
        <v>756</v>
      </c>
      <c r="AL2" t="s">
        <v>980</v>
      </c>
      <c r="AM2" t="s">
        <v>980</v>
      </c>
      <c r="AN2" t="s">
        <v>980</v>
      </c>
      <c r="AO2" t="s">
        <v>980</v>
      </c>
      <c r="AT2" t="s">
        <v>982</v>
      </c>
      <c r="AU2" t="s">
        <v>982</v>
      </c>
      <c r="AV2" t="s">
        <v>980</v>
      </c>
    </row>
    <row r="3" spans="1:48" ht="12.75">
      <c r="A3" t="s">
        <v>193</v>
      </c>
      <c r="B3" t="s">
        <v>404</v>
      </c>
      <c r="C3" t="s">
        <v>392</v>
      </c>
      <c r="D3" t="s">
        <v>89</v>
      </c>
      <c r="E3" t="s">
        <v>89</v>
      </c>
      <c r="F3" t="s">
        <v>97</v>
      </c>
      <c r="G3" t="s">
        <v>90</v>
      </c>
      <c r="H3" t="s">
        <v>90</v>
      </c>
      <c r="I3" t="s">
        <v>89</v>
      </c>
      <c r="J3" t="s">
        <v>89</v>
      </c>
      <c r="K3" t="s">
        <v>92</v>
      </c>
      <c r="L3" t="s">
        <v>103</v>
      </c>
      <c r="M3" t="s">
        <v>94</v>
      </c>
      <c r="N3" t="s">
        <v>94</v>
      </c>
      <c r="O3" t="s">
        <v>89</v>
      </c>
      <c r="P3" t="s">
        <v>90</v>
      </c>
      <c r="Q3" t="s">
        <v>90</v>
      </c>
      <c r="R3" t="s">
        <v>228</v>
      </c>
      <c r="S3" t="s">
        <v>90</v>
      </c>
      <c r="T3" t="s">
        <v>90</v>
      </c>
      <c r="U3" t="s">
        <v>228</v>
      </c>
      <c r="V3" t="s">
        <v>599</v>
      </c>
      <c r="W3" t="s">
        <v>695</v>
      </c>
      <c r="Z3" t="s">
        <v>90</v>
      </c>
      <c r="AA3" t="s">
        <v>297</v>
      </c>
      <c r="AB3" t="s">
        <v>304</v>
      </c>
      <c r="AC3" t="s">
        <v>308</v>
      </c>
      <c r="AD3" t="s">
        <v>981</v>
      </c>
      <c r="AE3" t="s">
        <v>352</v>
      </c>
      <c r="AF3" t="s">
        <v>355</v>
      </c>
      <c r="AG3" t="s">
        <v>350</v>
      </c>
      <c r="AI3" t="s">
        <v>757</v>
      </c>
      <c r="AL3" t="s">
        <v>981</v>
      </c>
      <c r="AM3" t="s">
        <v>981</v>
      </c>
      <c r="AN3" t="s">
        <v>981</v>
      </c>
      <c r="AO3" t="s">
        <v>981</v>
      </c>
      <c r="AT3" t="s">
        <v>981</v>
      </c>
      <c r="AU3" t="s">
        <v>982</v>
      </c>
      <c r="AV3" t="s">
        <v>981</v>
      </c>
    </row>
    <row r="4" spans="1:48" ht="12.75">
      <c r="A4" t="s">
        <v>415</v>
      </c>
      <c r="B4" t="s">
        <v>405</v>
      </c>
      <c r="C4" t="s">
        <v>393</v>
      </c>
      <c r="D4" t="s">
        <v>90</v>
      </c>
      <c r="E4" t="s">
        <v>90</v>
      </c>
      <c r="F4" t="s">
        <v>99</v>
      </c>
      <c r="G4" t="s">
        <v>91</v>
      </c>
      <c r="H4" t="s">
        <v>91</v>
      </c>
      <c r="I4" t="s">
        <v>90</v>
      </c>
      <c r="J4" t="s">
        <v>90</v>
      </c>
      <c r="K4" t="s">
        <v>105</v>
      </c>
      <c r="L4" t="s">
        <v>90</v>
      </c>
      <c r="M4" t="s">
        <v>102</v>
      </c>
      <c r="N4" t="s">
        <v>102</v>
      </c>
      <c r="O4" t="s">
        <v>90</v>
      </c>
      <c r="P4" t="s">
        <v>248</v>
      </c>
      <c r="Q4" t="s">
        <v>250</v>
      </c>
      <c r="R4" t="s">
        <v>229</v>
      </c>
      <c r="S4" t="s">
        <v>247</v>
      </c>
      <c r="T4" t="s">
        <v>247</v>
      </c>
      <c r="U4" t="s">
        <v>229</v>
      </c>
      <c r="V4" t="s">
        <v>600</v>
      </c>
      <c r="W4" t="s">
        <v>422</v>
      </c>
      <c r="Z4" t="s">
        <v>250</v>
      </c>
      <c r="AA4" t="s">
        <v>298</v>
      </c>
      <c r="AB4" t="s">
        <v>305</v>
      </c>
      <c r="AC4" t="s">
        <v>309</v>
      </c>
      <c r="AD4" t="s">
        <v>982</v>
      </c>
      <c r="AE4" t="s">
        <v>122</v>
      </c>
      <c r="AF4" t="s">
        <v>354</v>
      </c>
      <c r="AG4" t="s">
        <v>964</v>
      </c>
      <c r="AI4" t="s">
        <v>758</v>
      </c>
      <c r="AL4" t="s">
        <v>982</v>
      </c>
      <c r="AM4" t="s">
        <v>982</v>
      </c>
      <c r="AN4" t="s">
        <v>982</v>
      </c>
      <c r="AO4" t="s">
        <v>982</v>
      </c>
      <c r="AT4" t="s">
        <v>982</v>
      </c>
      <c r="AU4" t="s">
        <v>985</v>
      </c>
      <c r="AV4" t="s">
        <v>982</v>
      </c>
    </row>
    <row r="5" spans="1:48" ht="12.75">
      <c r="A5" t="s">
        <v>193</v>
      </c>
      <c r="B5" t="s">
        <v>690</v>
      </c>
      <c r="C5" t="s">
        <v>394</v>
      </c>
      <c r="D5" t="s">
        <v>96</v>
      </c>
      <c r="E5" t="s">
        <v>92</v>
      </c>
      <c r="F5" t="s">
        <v>123</v>
      </c>
      <c r="G5" t="s">
        <v>97</v>
      </c>
      <c r="H5" t="s">
        <v>97</v>
      </c>
      <c r="I5" t="s">
        <v>91</v>
      </c>
      <c r="J5" t="s">
        <v>96</v>
      </c>
      <c r="K5" t="s">
        <v>97</v>
      </c>
      <c r="L5" t="s">
        <v>91</v>
      </c>
      <c r="M5" t="s">
        <v>106</v>
      </c>
      <c r="N5" t="s">
        <v>107</v>
      </c>
      <c r="O5" t="s">
        <v>91</v>
      </c>
      <c r="P5" t="s">
        <v>250</v>
      </c>
      <c r="Q5" t="s">
        <v>250</v>
      </c>
      <c r="R5" t="s">
        <v>230</v>
      </c>
      <c r="S5" t="s">
        <v>248</v>
      </c>
      <c r="T5" t="s">
        <v>248</v>
      </c>
      <c r="U5" t="s">
        <v>230</v>
      </c>
      <c r="V5" t="s">
        <v>601</v>
      </c>
      <c r="Z5" t="s">
        <v>562</v>
      </c>
      <c r="AA5" t="s">
        <v>300</v>
      </c>
      <c r="AC5" t="s">
        <v>310</v>
      </c>
      <c r="AD5" t="s">
        <v>983</v>
      </c>
      <c r="AE5" t="s">
        <v>351</v>
      </c>
      <c r="AF5" t="s">
        <v>355</v>
      </c>
      <c r="AG5" t="s">
        <v>352</v>
      </c>
      <c r="AI5" t="s">
        <v>759</v>
      </c>
      <c r="AL5" t="s">
        <v>983</v>
      </c>
      <c r="AM5" t="s">
        <v>984</v>
      </c>
      <c r="AN5" t="s">
        <v>983</v>
      </c>
      <c r="AO5" t="s">
        <v>984</v>
      </c>
      <c r="AT5" t="s">
        <v>985</v>
      </c>
      <c r="AV5" t="s">
        <v>983</v>
      </c>
    </row>
    <row r="6" spans="1:48" ht="12.75">
      <c r="A6" t="s">
        <v>415</v>
      </c>
      <c r="B6" t="s">
        <v>691</v>
      </c>
      <c r="C6" t="s">
        <v>395</v>
      </c>
      <c r="D6" t="s">
        <v>97</v>
      </c>
      <c r="E6" t="s">
        <v>97</v>
      </c>
      <c r="F6" t="s">
        <v>104</v>
      </c>
      <c r="G6" t="s">
        <v>104</v>
      </c>
      <c r="H6" t="s">
        <v>104</v>
      </c>
      <c r="I6" t="s">
        <v>92</v>
      </c>
      <c r="J6" t="s">
        <v>97</v>
      </c>
      <c r="K6" t="s">
        <v>102</v>
      </c>
      <c r="L6" t="s">
        <v>92</v>
      </c>
      <c r="M6" t="s">
        <v>97</v>
      </c>
      <c r="N6" t="s">
        <v>109</v>
      </c>
      <c r="O6" t="s">
        <v>92</v>
      </c>
      <c r="P6" t="s">
        <v>562</v>
      </c>
      <c r="Q6" t="s">
        <v>249</v>
      </c>
      <c r="R6" t="s">
        <v>231</v>
      </c>
      <c r="S6" t="s">
        <v>250</v>
      </c>
      <c r="T6" t="s">
        <v>250</v>
      </c>
      <c r="U6" t="s">
        <v>276</v>
      </c>
      <c r="V6" t="s">
        <v>602</v>
      </c>
      <c r="Z6" t="s">
        <v>692</v>
      </c>
      <c r="AA6" t="s">
        <v>301</v>
      </c>
      <c r="AD6" t="s">
        <v>984</v>
      </c>
      <c r="AE6" t="s">
        <v>964</v>
      </c>
      <c r="AF6" t="s">
        <v>193</v>
      </c>
      <c r="AI6" t="s">
        <v>760</v>
      </c>
      <c r="AL6" t="s">
        <v>984</v>
      </c>
      <c r="AM6" t="s">
        <v>985</v>
      </c>
      <c r="AN6" t="s">
        <v>984</v>
      </c>
      <c r="AO6" t="s">
        <v>985</v>
      </c>
      <c r="AV6" t="s">
        <v>984</v>
      </c>
    </row>
    <row r="7" spans="1:48" ht="12.75">
      <c r="A7" t="s">
        <v>476</v>
      </c>
      <c r="B7" t="s">
        <v>692</v>
      </c>
      <c r="C7" t="s">
        <v>397</v>
      </c>
      <c r="D7" t="s">
        <v>104</v>
      </c>
      <c r="E7" t="s">
        <v>102</v>
      </c>
      <c r="F7" t="s">
        <v>105</v>
      </c>
      <c r="G7" t="s">
        <v>107</v>
      </c>
      <c r="H7" t="s">
        <v>107</v>
      </c>
      <c r="I7" t="s">
        <v>96</v>
      </c>
      <c r="J7" t="s">
        <v>103</v>
      </c>
      <c r="K7" t="s">
        <v>103</v>
      </c>
      <c r="L7" t="s">
        <v>97</v>
      </c>
      <c r="M7" t="s">
        <v>102</v>
      </c>
      <c r="O7" t="s">
        <v>96</v>
      </c>
      <c r="P7" t="s">
        <v>250</v>
      </c>
      <c r="Q7" t="s">
        <v>250</v>
      </c>
      <c r="R7" t="s">
        <v>232</v>
      </c>
      <c r="S7" t="s">
        <v>250</v>
      </c>
      <c r="T7" t="s">
        <v>250</v>
      </c>
      <c r="AD7" t="s">
        <v>985</v>
      </c>
      <c r="AE7" t="s">
        <v>352</v>
      </c>
      <c r="AF7" t="s">
        <v>194</v>
      </c>
      <c r="AI7" t="s">
        <v>762</v>
      </c>
      <c r="AL7" t="s">
        <v>985</v>
      </c>
      <c r="AM7" t="s">
        <v>985</v>
      </c>
      <c r="AN7" t="s">
        <v>985</v>
      </c>
      <c r="AO7" t="s">
        <v>985</v>
      </c>
      <c r="AV7" t="s">
        <v>985</v>
      </c>
    </row>
    <row r="8" spans="1:41" ht="12.75">
      <c r="A8" t="s">
        <v>692</v>
      </c>
      <c r="C8" t="s">
        <v>807</v>
      </c>
      <c r="D8" t="s">
        <v>107</v>
      </c>
      <c r="E8" t="s">
        <v>103</v>
      </c>
      <c r="F8" t="s">
        <v>106</v>
      </c>
      <c r="G8" t="s">
        <v>692</v>
      </c>
      <c r="H8" t="s">
        <v>692</v>
      </c>
      <c r="I8" t="s">
        <v>97</v>
      </c>
      <c r="J8" t="s">
        <v>104</v>
      </c>
      <c r="K8" t="s">
        <v>103</v>
      </c>
      <c r="L8" t="s">
        <v>99</v>
      </c>
      <c r="M8" t="s">
        <v>104</v>
      </c>
      <c r="O8" t="s">
        <v>97</v>
      </c>
      <c r="P8" t="s">
        <v>562</v>
      </c>
      <c r="R8" t="s">
        <v>233</v>
      </c>
      <c r="S8" t="s">
        <v>562</v>
      </c>
      <c r="AD8" t="s">
        <v>986</v>
      </c>
      <c r="AF8" t="s">
        <v>257</v>
      </c>
      <c r="AI8" t="s">
        <v>763</v>
      </c>
      <c r="AL8" t="s">
        <v>986</v>
      </c>
      <c r="AM8" t="s">
        <v>986</v>
      </c>
      <c r="AN8" t="s">
        <v>986</v>
      </c>
      <c r="AO8" t="s">
        <v>986</v>
      </c>
    </row>
    <row r="9" spans="1:35" ht="12.75">
      <c r="A9" t="s">
        <v>477</v>
      </c>
      <c r="C9" t="s">
        <v>398</v>
      </c>
      <c r="D9" t="s">
        <v>113</v>
      </c>
      <c r="E9" t="s">
        <v>104</v>
      </c>
      <c r="F9" t="s">
        <v>121</v>
      </c>
      <c r="G9" t="s">
        <v>104</v>
      </c>
      <c r="H9" t="s">
        <v>104</v>
      </c>
      <c r="I9" t="s">
        <v>102</v>
      </c>
      <c r="J9" t="s">
        <v>105</v>
      </c>
      <c r="K9" t="s">
        <v>106</v>
      </c>
      <c r="L9" t="s">
        <v>100</v>
      </c>
      <c r="M9" t="s">
        <v>106</v>
      </c>
      <c r="O9" t="s">
        <v>99</v>
      </c>
      <c r="R9" t="s">
        <v>236</v>
      </c>
      <c r="AF9" t="s">
        <v>258</v>
      </c>
      <c r="AI9" t="s">
        <v>764</v>
      </c>
    </row>
    <row r="10" spans="1:35" ht="12.75">
      <c r="A10" t="s">
        <v>97</v>
      </c>
      <c r="C10" t="s">
        <v>399</v>
      </c>
      <c r="D10" t="s">
        <v>692</v>
      </c>
      <c r="E10" t="s">
        <v>107</v>
      </c>
      <c r="F10" t="s">
        <v>122</v>
      </c>
      <c r="G10" t="s">
        <v>105</v>
      </c>
      <c r="H10" t="s">
        <v>105</v>
      </c>
      <c r="I10" t="s">
        <v>103</v>
      </c>
      <c r="J10" t="s">
        <v>107</v>
      </c>
      <c r="L10" t="s">
        <v>102</v>
      </c>
      <c r="M10" t="s">
        <v>109</v>
      </c>
      <c r="O10" t="s">
        <v>103</v>
      </c>
      <c r="R10" t="s">
        <v>235</v>
      </c>
      <c r="AI10" t="s">
        <v>766</v>
      </c>
    </row>
    <row r="11" spans="1:35" ht="12.75">
      <c r="A11" t="s">
        <v>99</v>
      </c>
      <c r="C11" t="s">
        <v>399</v>
      </c>
      <c r="D11" t="s">
        <v>97</v>
      </c>
      <c r="E11" t="s">
        <v>692</v>
      </c>
      <c r="F11" t="s">
        <v>123</v>
      </c>
      <c r="G11" t="s">
        <v>106</v>
      </c>
      <c r="H11" t="s">
        <v>107</v>
      </c>
      <c r="I11" t="s">
        <v>104</v>
      </c>
      <c r="J11" t="s">
        <v>109</v>
      </c>
      <c r="L11" t="s">
        <v>103</v>
      </c>
      <c r="O11" t="s">
        <v>104</v>
      </c>
      <c r="R11" t="s">
        <v>236</v>
      </c>
      <c r="AI11" t="s">
        <v>692</v>
      </c>
    </row>
    <row r="12" spans="1:15" ht="12.75">
      <c r="A12" t="s">
        <v>101</v>
      </c>
      <c r="D12" t="s">
        <v>98</v>
      </c>
      <c r="E12" t="s">
        <v>692</v>
      </c>
      <c r="F12" t="s">
        <v>102</v>
      </c>
      <c r="G12" t="s">
        <v>107</v>
      </c>
      <c r="H12" t="s">
        <v>109</v>
      </c>
      <c r="I12" t="s">
        <v>105</v>
      </c>
      <c r="J12" t="s">
        <v>692</v>
      </c>
      <c r="L12" t="s">
        <v>105</v>
      </c>
      <c r="O12" t="s">
        <v>105</v>
      </c>
    </row>
    <row r="13" spans="1:15" ht="12.75">
      <c r="A13" t="s">
        <v>102</v>
      </c>
      <c r="D13" t="s">
        <v>99</v>
      </c>
      <c r="E13" t="s">
        <v>104</v>
      </c>
      <c r="F13" t="s">
        <v>124</v>
      </c>
      <c r="G13" t="s">
        <v>109</v>
      </c>
      <c r="H13" t="s">
        <v>113</v>
      </c>
      <c r="I13" t="s">
        <v>107</v>
      </c>
      <c r="J13" t="s">
        <v>101</v>
      </c>
      <c r="L13" t="s">
        <v>107</v>
      </c>
      <c r="O13" t="s">
        <v>107</v>
      </c>
    </row>
    <row r="14" spans="1:15" ht="12.75">
      <c r="A14" t="s">
        <v>103</v>
      </c>
      <c r="D14" t="s">
        <v>100</v>
      </c>
      <c r="E14" t="s">
        <v>105</v>
      </c>
      <c r="F14" t="s">
        <v>103</v>
      </c>
      <c r="G14" t="s">
        <v>113</v>
      </c>
      <c r="H14" t="s">
        <v>105</v>
      </c>
      <c r="I14" t="s">
        <v>109</v>
      </c>
      <c r="J14" t="s">
        <v>102</v>
      </c>
      <c r="L14" t="s">
        <v>109</v>
      </c>
      <c r="O14" t="s">
        <v>109</v>
      </c>
    </row>
    <row r="15" spans="1:15" ht="12.75">
      <c r="A15" t="s">
        <v>104</v>
      </c>
      <c r="D15" t="s">
        <v>101</v>
      </c>
      <c r="E15" t="s">
        <v>107</v>
      </c>
      <c r="F15" t="s">
        <v>104</v>
      </c>
      <c r="G15" t="s">
        <v>103</v>
      </c>
      <c r="H15" t="s">
        <v>107</v>
      </c>
      <c r="I15" t="s">
        <v>113</v>
      </c>
      <c r="J15" t="s">
        <v>103</v>
      </c>
      <c r="O15" t="s">
        <v>692</v>
      </c>
    </row>
    <row r="16" spans="1:15" ht="12.75">
      <c r="A16" t="s">
        <v>105</v>
      </c>
      <c r="D16" t="s">
        <v>102</v>
      </c>
      <c r="E16" t="s">
        <v>109</v>
      </c>
      <c r="F16" t="s">
        <v>105</v>
      </c>
      <c r="G16" t="s">
        <v>104</v>
      </c>
      <c r="H16" t="s">
        <v>109</v>
      </c>
      <c r="I16" t="s">
        <v>692</v>
      </c>
      <c r="J16" t="s">
        <v>104</v>
      </c>
      <c r="O16" t="s">
        <v>104</v>
      </c>
    </row>
    <row r="17" spans="1:15" ht="12.75">
      <c r="A17" t="s">
        <v>106</v>
      </c>
      <c r="D17" t="s">
        <v>103</v>
      </c>
      <c r="F17" t="s">
        <v>106</v>
      </c>
      <c r="G17" t="s">
        <v>105</v>
      </c>
      <c r="I17" t="s">
        <v>103</v>
      </c>
      <c r="J17" t="s">
        <v>105</v>
      </c>
      <c r="O17" t="s">
        <v>105</v>
      </c>
    </row>
    <row r="18" spans="1:15" ht="12.75">
      <c r="A18" t="s">
        <v>107</v>
      </c>
      <c r="D18" t="s">
        <v>104</v>
      </c>
      <c r="F18" t="s">
        <v>107</v>
      </c>
      <c r="G18" t="s">
        <v>106</v>
      </c>
      <c r="I18" t="s">
        <v>104</v>
      </c>
      <c r="J18" t="s">
        <v>106</v>
      </c>
      <c r="O18" t="s">
        <v>106</v>
      </c>
    </row>
    <row r="19" spans="1:15" ht="12.75">
      <c r="A19" t="s">
        <v>109</v>
      </c>
      <c r="D19" t="s">
        <v>105</v>
      </c>
      <c r="F19" t="s">
        <v>109</v>
      </c>
      <c r="G19" t="s">
        <v>107</v>
      </c>
      <c r="I19" t="s">
        <v>105</v>
      </c>
      <c r="J19" t="s">
        <v>107</v>
      </c>
      <c r="O19" t="s">
        <v>107</v>
      </c>
    </row>
    <row r="20" spans="1:15" ht="12.75">
      <c r="A20" t="s">
        <v>113</v>
      </c>
      <c r="D20" t="s">
        <v>106</v>
      </c>
      <c r="F20" t="s">
        <v>78</v>
      </c>
      <c r="G20" t="s">
        <v>109</v>
      </c>
      <c r="I20" t="s">
        <v>106</v>
      </c>
      <c r="J20" t="s">
        <v>109</v>
      </c>
      <c r="O20" t="s">
        <v>109</v>
      </c>
    </row>
    <row r="21" spans="1:15" ht="12.75">
      <c r="A21" t="s">
        <v>692</v>
      </c>
      <c r="D21" t="s">
        <v>107</v>
      </c>
      <c r="F21" t="s">
        <v>692</v>
      </c>
      <c r="I21" t="s">
        <v>107</v>
      </c>
      <c r="J21" t="s">
        <v>113</v>
      </c>
      <c r="O21" t="s">
        <v>112</v>
      </c>
    </row>
    <row r="22" spans="4:15" ht="12.75">
      <c r="D22" t="s">
        <v>108</v>
      </c>
      <c r="F22" t="s">
        <v>105</v>
      </c>
      <c r="I22" t="s">
        <v>109</v>
      </c>
      <c r="J22" t="s">
        <v>108</v>
      </c>
      <c r="O22" t="s">
        <v>108</v>
      </c>
    </row>
    <row r="23" spans="4:15" ht="12.75">
      <c r="D23" t="s">
        <v>109</v>
      </c>
      <c r="F23" t="s">
        <v>106</v>
      </c>
      <c r="I23" t="s">
        <v>113</v>
      </c>
      <c r="J23" t="s">
        <v>109</v>
      </c>
      <c r="O23" t="s">
        <v>109</v>
      </c>
    </row>
    <row r="24" spans="4:15" ht="12.75">
      <c r="D24" t="s">
        <v>110</v>
      </c>
      <c r="F24" t="s">
        <v>107</v>
      </c>
      <c r="J24" t="s">
        <v>112</v>
      </c>
      <c r="O24" t="s">
        <v>112</v>
      </c>
    </row>
    <row r="25" spans="4:6" ht="12.75">
      <c r="D25" t="s">
        <v>112</v>
      </c>
      <c r="F25" t="s">
        <v>108</v>
      </c>
    </row>
    <row r="26" spans="4:6" ht="12.75">
      <c r="D26" t="s">
        <v>113</v>
      </c>
      <c r="F26" t="s">
        <v>109</v>
      </c>
    </row>
    <row r="27" ht="12.75">
      <c r="F27" t="s">
        <v>112</v>
      </c>
    </row>
    <row r="28" ht="12.75">
      <c r="F28" t="s">
        <v>113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0" t="s">
        <v>478</v>
      </c>
      <c r="C3" s="510"/>
    </row>
    <row r="4" spans="2:3" ht="12.75">
      <c r="B4" s="403" t="s">
        <v>479</v>
      </c>
      <c r="C4" s="404">
        <f>DatosMenores!D66</f>
        <v>26</v>
      </c>
    </row>
    <row r="5" spans="2:3" ht="12.75">
      <c r="B5" s="403" t="s">
        <v>480</v>
      </c>
      <c r="C5" s="405">
        <f>DatosMenores!D67</f>
        <v>9</v>
      </c>
    </row>
    <row r="6" spans="2:3" ht="12.75">
      <c r="B6" s="403" t="s">
        <v>481</v>
      </c>
      <c r="C6" s="405">
        <f>DatosMenores!D68</f>
        <v>50</v>
      </c>
    </row>
    <row r="7" spans="2:3" ht="25.5">
      <c r="B7" s="403" t="s">
        <v>482</v>
      </c>
      <c r="C7" s="405">
        <f>DatosMenores!D71</f>
        <v>0</v>
      </c>
    </row>
    <row r="8" spans="2:3" ht="25.5">
      <c r="B8" s="403" t="s">
        <v>483</v>
      </c>
      <c r="C8" s="405">
        <f>DatosMenores!D72</f>
        <v>0</v>
      </c>
    </row>
    <row r="9" spans="2:3" ht="25.5">
      <c r="B9" s="403" t="s">
        <v>484</v>
      </c>
      <c r="C9" s="405">
        <f>DatosMenores!D73</f>
        <v>0</v>
      </c>
    </row>
    <row r="10" spans="2:3" ht="25.5">
      <c r="B10" s="403" t="s">
        <v>786</v>
      </c>
      <c r="C10" s="405">
        <f>DatosMenores!D75</f>
        <v>0</v>
      </c>
    </row>
    <row r="11" spans="2:3" ht="12.75">
      <c r="B11" s="403" t="s">
        <v>485</v>
      </c>
      <c r="C11" s="405">
        <f>DatosMenores!D74</f>
        <v>0</v>
      </c>
    </row>
    <row r="12" spans="2:3" ht="12.75">
      <c r="B12" s="403" t="s">
        <v>486</v>
      </c>
      <c r="C12" s="405">
        <f>DatosMenores!D76</f>
        <v>1</v>
      </c>
    </row>
    <row r="13" spans="2:3" ht="25.5">
      <c r="B13" s="403" t="s">
        <v>487</v>
      </c>
      <c r="C13" s="405">
        <f>DatosMenores!D69</f>
        <v>0</v>
      </c>
    </row>
    <row r="14" spans="2:3" ht="25.5">
      <c r="B14" s="403" t="s">
        <v>488</v>
      </c>
      <c r="C14" s="405">
        <f>DatosMenores!D70</f>
        <v>0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D8" sqref="D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524</v>
      </c>
    </row>
    <row r="4" ht="6.75" customHeight="1"/>
    <row r="5" ht="14.25" customHeight="1"/>
    <row r="6" spans="2:4" ht="14.25" customHeight="1">
      <c r="B6" s="14" t="s">
        <v>525</v>
      </c>
      <c r="D6" s="14" t="s">
        <v>526</v>
      </c>
    </row>
    <row r="8" spans="2:4" ht="14.25" customHeight="1">
      <c r="B8" s="15" t="s">
        <v>527</v>
      </c>
      <c r="D8" s="15" t="s">
        <v>528</v>
      </c>
    </row>
    <row r="9" spans="2:4" ht="14.25" customHeight="1">
      <c r="B9" s="15" t="s">
        <v>529</v>
      </c>
      <c r="D9" s="15" t="s">
        <v>530</v>
      </c>
    </row>
    <row r="10" spans="2:4" ht="14.25" customHeight="1">
      <c r="B10" s="15" t="s">
        <v>531</v>
      </c>
      <c r="D10" s="15" t="s">
        <v>532</v>
      </c>
    </row>
    <row r="11" spans="2:4" ht="14.25" customHeight="1">
      <c r="B11" s="15" t="s">
        <v>533</v>
      </c>
      <c r="D11" s="15" t="s">
        <v>534</v>
      </c>
    </row>
    <row r="12" spans="2:4" ht="14.25" customHeight="1">
      <c r="B12" s="15" t="s">
        <v>535</v>
      </c>
      <c r="D12" s="15" t="s">
        <v>536</v>
      </c>
    </row>
    <row r="13" spans="2:4" ht="14.25" customHeight="1">
      <c r="B13" s="15" t="s">
        <v>537</v>
      </c>
      <c r="D13" s="15" t="s">
        <v>538</v>
      </c>
    </row>
    <row r="14" spans="2:4" ht="14.25" customHeight="1">
      <c r="B14" s="15" t="s">
        <v>539</v>
      </c>
      <c r="D14" s="15" t="s">
        <v>540</v>
      </c>
    </row>
    <row r="15" spans="2:4" ht="14.25" customHeight="1">
      <c r="B15" s="15" t="s">
        <v>541</v>
      </c>
      <c r="D15" s="15" t="s">
        <v>542</v>
      </c>
    </row>
    <row r="16" spans="2:4" ht="14.25" customHeight="1">
      <c r="B16" s="15" t="s">
        <v>543</v>
      </c>
      <c r="D16" s="15" t="s">
        <v>544</v>
      </c>
    </row>
    <row r="17" spans="2:4" ht="14.25" customHeight="1">
      <c r="B17" s="15" t="s">
        <v>545</v>
      </c>
      <c r="D17" s="15" t="s">
        <v>546</v>
      </c>
    </row>
    <row r="18" spans="2:4" ht="14.25" customHeight="1">
      <c r="B18" s="15" t="s">
        <v>547</v>
      </c>
      <c r="D18" s="15" t="s">
        <v>548</v>
      </c>
    </row>
    <row r="19" spans="2:4" ht="14.25" customHeight="1">
      <c r="B19" s="15" t="s">
        <v>549</v>
      </c>
      <c r="D19" s="15" t="s">
        <v>550</v>
      </c>
    </row>
    <row r="20" spans="2:4" ht="14.25" customHeight="1">
      <c r="B20" s="15" t="s">
        <v>551</v>
      </c>
      <c r="D20" s="15"/>
    </row>
    <row r="21" ht="20.25" customHeight="1">
      <c r="B21" s="15"/>
    </row>
    <row r="22" spans="2:4" ht="14.25" customHeight="1">
      <c r="B22" s="14" t="s">
        <v>552</v>
      </c>
      <c r="D22" s="14" t="s">
        <v>553</v>
      </c>
    </row>
    <row r="23" ht="7.5" customHeight="1"/>
    <row r="24" spans="2:4" ht="14.25" customHeight="1">
      <c r="B24" s="15" t="s">
        <v>554</v>
      </c>
      <c r="D24" s="15" t="s">
        <v>555</v>
      </c>
    </row>
    <row r="25" spans="2:4" ht="14.25" customHeight="1">
      <c r="B25" s="15" t="s">
        <v>556</v>
      </c>
      <c r="D25" s="15" t="s">
        <v>557</v>
      </c>
    </row>
    <row r="26" spans="2:4" ht="14.25" customHeight="1">
      <c r="B26" s="15" t="s">
        <v>558</v>
      </c>
      <c r="D26" s="15" t="s">
        <v>559</v>
      </c>
    </row>
    <row r="27" spans="2:4" ht="14.25" customHeight="1">
      <c r="B27" s="15" t="s">
        <v>560</v>
      </c>
      <c r="D27" s="15" t="s">
        <v>561</v>
      </c>
    </row>
    <row r="28" spans="2:4" ht="14.25" customHeight="1">
      <c r="B28" s="15" t="s">
        <v>562</v>
      </c>
      <c r="D28" s="15" t="s">
        <v>563</v>
      </c>
    </row>
    <row r="29" spans="2:4" ht="14.25" customHeight="1">
      <c r="B29" s="15" t="s">
        <v>564</v>
      </c>
      <c r="D29" s="15"/>
    </row>
    <row r="30" ht="20.25" customHeight="1"/>
    <row r="31" spans="2:4" ht="14.25" customHeight="1">
      <c r="B31" s="14" t="s">
        <v>565</v>
      </c>
      <c r="D31" s="14" t="s">
        <v>566</v>
      </c>
    </row>
    <row r="33" spans="2:4" ht="14.25" customHeight="1">
      <c r="B33" s="15" t="s">
        <v>555</v>
      </c>
      <c r="D33" s="16" t="s">
        <v>567</v>
      </c>
    </row>
    <row r="34" spans="2:4" ht="14.25" customHeight="1">
      <c r="B34" s="15" t="s">
        <v>568</v>
      </c>
      <c r="D34" s="16" t="s">
        <v>569</v>
      </c>
    </row>
    <row r="35" spans="2:4" ht="14.25" customHeight="1">
      <c r="B35" s="15" t="s">
        <v>570</v>
      </c>
      <c r="D35" s="16" t="s">
        <v>571</v>
      </c>
    </row>
    <row r="36" spans="2:4" ht="14.25" customHeight="1">
      <c r="B36" s="15" t="s">
        <v>561</v>
      </c>
      <c r="D36" s="16" t="s">
        <v>572</v>
      </c>
    </row>
    <row r="37" spans="2:4" ht="14.25" customHeight="1">
      <c r="B37" s="15" t="s">
        <v>563</v>
      </c>
      <c r="D37" s="16" t="s">
        <v>573</v>
      </c>
    </row>
    <row r="38" ht="14.25" customHeight="1">
      <c r="D38" s="16" t="s">
        <v>574</v>
      </c>
    </row>
    <row r="39" spans="2:4" ht="14.25" customHeight="1">
      <c r="B39" s="14" t="s">
        <v>575</v>
      </c>
      <c r="D39" s="16" t="s">
        <v>576</v>
      </c>
    </row>
    <row r="40" ht="14.25" customHeight="1">
      <c r="D40" s="16" t="s">
        <v>577</v>
      </c>
    </row>
    <row r="41" spans="2:4" ht="14.25" customHeight="1">
      <c r="B41" s="16" t="s">
        <v>578</v>
      </c>
      <c r="D41" s="16" t="s">
        <v>579</v>
      </c>
    </row>
    <row r="42" spans="2:4" ht="14.25" customHeight="1">
      <c r="B42" s="16" t="s">
        <v>580</v>
      </c>
      <c r="D42" s="16" t="s">
        <v>581</v>
      </c>
    </row>
    <row r="43" spans="2:4" ht="14.25" customHeight="1">
      <c r="B43" s="16" t="s">
        <v>581</v>
      </c>
      <c r="D43" s="16" t="s">
        <v>582</v>
      </c>
    </row>
    <row r="44" ht="14.25" customHeight="1">
      <c r="D44" s="16" t="s">
        <v>556</v>
      </c>
    </row>
    <row r="45" ht="14.25" customHeight="1">
      <c r="D45" s="15"/>
    </row>
    <row r="46" spans="2:4" ht="14.25" customHeight="1">
      <c r="B46" s="14" t="s">
        <v>583</v>
      </c>
      <c r="D46" s="15"/>
    </row>
    <row r="47" ht="14.25" customHeight="1"/>
    <row r="48" ht="14.25" customHeight="1">
      <c r="B48" s="16" t="s">
        <v>581</v>
      </c>
    </row>
    <row r="49" ht="14.25" customHeight="1">
      <c r="B49" s="16" t="s">
        <v>584</v>
      </c>
    </row>
    <row r="50" ht="14.25" customHeight="1">
      <c r="B50" s="16" t="s">
        <v>556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7">
      <selection activeCell="C9" sqref="C9:C10"/>
    </sheetView>
  </sheetViews>
  <sheetFormatPr defaultColWidth="11.421875" defaultRowHeight="12.75" customHeight="1"/>
  <cols>
    <col min="1" max="1" width="2.7109375" style="349" customWidth="1"/>
    <col min="2" max="2" width="4.421875" style="349" customWidth="1"/>
    <col min="3" max="8" width="18.7109375" style="349" customWidth="1"/>
    <col min="9" max="9" width="4.421875" style="349" customWidth="1"/>
    <col min="10" max="10" width="2.7109375" style="349" customWidth="1"/>
    <col min="11" max="11" width="4.57421875" style="349" customWidth="1"/>
    <col min="12" max="12" width="20.7109375" style="349" customWidth="1"/>
    <col min="13" max="13" width="20.57421875" style="349" customWidth="1"/>
    <col min="14" max="16" width="20.7109375" style="349" customWidth="1"/>
    <col min="17" max="17" width="2.7109375" style="349" customWidth="1"/>
    <col min="18" max="18" width="4.57421875" style="349" customWidth="1"/>
    <col min="19" max="26" width="14.7109375" style="349" customWidth="1"/>
    <col min="27" max="27" width="4.57421875" style="349" customWidth="1"/>
    <col min="28" max="28" width="2.7109375" style="349" customWidth="1"/>
    <col min="29" max="29" width="4.57421875" style="349" customWidth="1"/>
    <col min="30" max="37" width="13.7109375" style="349" customWidth="1"/>
    <col min="38" max="38" width="4.57421875" style="349" customWidth="1"/>
    <col min="39" max="39" width="2.7109375" style="349" customWidth="1"/>
    <col min="40" max="40" width="4.57421875" style="349" customWidth="1"/>
    <col min="41" max="43" width="30.7109375" style="349" customWidth="1"/>
    <col min="44" max="44" width="4.57421875" style="349" customWidth="1"/>
    <col min="45" max="45" width="2.7109375" style="349" customWidth="1"/>
    <col min="46" max="46" width="4.57421875" style="349" customWidth="1"/>
    <col min="47" max="52" width="13.7109375" style="349" customWidth="1"/>
    <col min="53" max="53" width="4.57421875" style="349" customWidth="1"/>
    <col min="54" max="16384" width="11.421875" style="349" customWidth="1"/>
  </cols>
  <sheetData>
    <row r="1" spans="1:45" ht="19.5" customHeight="1">
      <c r="A1" s="350"/>
      <c r="B1" s="351"/>
      <c r="C1" s="515" t="s">
        <v>489</v>
      </c>
      <c r="D1" s="515"/>
      <c r="E1" s="515"/>
      <c r="F1" s="515"/>
      <c r="G1" s="515"/>
      <c r="H1" s="515"/>
      <c r="J1" s="350"/>
      <c r="Q1" s="350"/>
      <c r="AB1" s="350"/>
      <c r="AM1" s="350"/>
      <c r="AS1" s="350"/>
    </row>
    <row r="2" spans="9:19" s="353" customFormat="1" ht="12" customHeight="1">
      <c r="I2" s="354"/>
      <c r="S2" s="354"/>
    </row>
    <row r="3" spans="9:19" s="353" customFormat="1" ht="14.25" customHeight="1">
      <c r="I3" s="349"/>
      <c r="L3" s="349"/>
      <c r="M3" s="349"/>
      <c r="N3" s="349"/>
      <c r="O3" s="349"/>
      <c r="P3" s="349"/>
      <c r="S3" s="354"/>
    </row>
    <row r="4" spans="3:52" s="356" customFormat="1" ht="14.25" customHeight="1">
      <c r="C4" s="503" t="s">
        <v>166</v>
      </c>
      <c r="D4" s="503"/>
      <c r="E4" s="503"/>
      <c r="F4" s="503"/>
      <c r="G4" s="503"/>
      <c r="H4" s="503"/>
      <c r="I4" s="349"/>
      <c r="L4" s="503" t="s">
        <v>380</v>
      </c>
      <c r="M4" s="503"/>
      <c r="N4" s="503"/>
      <c r="O4" s="503"/>
      <c r="P4" s="503"/>
      <c r="S4" s="503" t="s">
        <v>140</v>
      </c>
      <c r="T4" s="503"/>
      <c r="U4" s="503"/>
      <c r="V4" s="503"/>
      <c r="W4" s="503"/>
      <c r="X4" s="503"/>
      <c r="Y4" s="503"/>
      <c r="Z4" s="503"/>
      <c r="AD4" s="503" t="s">
        <v>126</v>
      </c>
      <c r="AE4" s="503"/>
      <c r="AF4" s="503"/>
      <c r="AG4" s="503"/>
      <c r="AH4" s="503"/>
      <c r="AI4" s="503"/>
      <c r="AJ4" s="503"/>
      <c r="AK4" s="503"/>
      <c r="AO4" s="503" t="s">
        <v>137</v>
      </c>
      <c r="AP4" s="503"/>
      <c r="AQ4" s="503"/>
      <c r="AU4" s="503" t="s">
        <v>478</v>
      </c>
      <c r="AV4" s="503"/>
      <c r="AW4" s="503"/>
      <c r="AX4" s="503"/>
      <c r="AY4" s="503"/>
      <c r="AZ4" s="503"/>
    </row>
    <row r="5" spans="9:45" s="356" customFormat="1" ht="14.25" customHeight="1">
      <c r="I5" s="349"/>
      <c r="AB5" s="353"/>
      <c r="AM5" s="353"/>
      <c r="AS5" s="353"/>
    </row>
    <row r="6" spans="9:45" s="356" customFormat="1" ht="14.25" customHeight="1">
      <c r="I6" s="349"/>
      <c r="L6" s="511" t="s">
        <v>356</v>
      </c>
      <c r="M6" s="512" t="s">
        <v>490</v>
      </c>
      <c r="N6" s="512" t="s">
        <v>491</v>
      </c>
      <c r="O6" s="513" t="s">
        <v>492</v>
      </c>
      <c r="P6" s="513"/>
      <c r="Q6" s="355"/>
      <c r="AB6" s="353"/>
      <c r="AM6" s="353"/>
      <c r="AS6" s="353"/>
    </row>
    <row r="7" spans="3:52" s="356" customFormat="1" ht="20.25" customHeight="1">
      <c r="C7" s="514" t="s">
        <v>777</v>
      </c>
      <c r="D7" s="363" t="str">
        <f>DatosMenores!C53</f>
        <v>Incoadas en el año</v>
      </c>
      <c r="E7" s="359" t="str">
        <f>DatosMenores!C54</f>
        <v>Archivadas por edad menor de 14 años</v>
      </c>
      <c r="F7" s="359" t="str">
        <f>DatosMenores!C55</f>
        <v>Archivadas por desistimiento de incoación (art. 18)</v>
      </c>
      <c r="G7" s="366" t="str">
        <f>DatosMenores!C56</f>
        <v>Archivadas por otras causas</v>
      </c>
      <c r="H7" s="366" t="str">
        <f>DatosMenores!C57</f>
        <v>Pendientes a 31 de diciembre</v>
      </c>
      <c r="I7" s="349"/>
      <c r="K7" s="355"/>
      <c r="L7" s="511"/>
      <c r="M7" s="512"/>
      <c r="N7" s="512"/>
      <c r="O7" s="364" t="s">
        <v>493</v>
      </c>
      <c r="P7" s="366" t="s">
        <v>494</v>
      </c>
      <c r="Q7" s="355"/>
      <c r="S7" s="406" t="s">
        <v>495</v>
      </c>
      <c r="T7" s="358" t="s">
        <v>496</v>
      </c>
      <c r="U7" s="358" t="s">
        <v>497</v>
      </c>
      <c r="V7" s="358" t="s">
        <v>498</v>
      </c>
      <c r="W7" s="358" t="s">
        <v>499</v>
      </c>
      <c r="X7" s="358" t="s">
        <v>500</v>
      </c>
      <c r="Y7" s="358" t="s">
        <v>501</v>
      </c>
      <c r="Z7" s="406" t="s">
        <v>139</v>
      </c>
      <c r="AD7" s="357" t="str">
        <f>DatosMenores!C4</f>
        <v>Homicidio/Asesinato dolosos</v>
      </c>
      <c r="AE7" s="358" t="str">
        <f>DatosMenores!C5</f>
        <v>Lesiones</v>
      </c>
      <c r="AF7" s="358" t="str">
        <f>DatosMenores!C6</f>
        <v>Agresión sexual</v>
      </c>
      <c r="AG7" s="358" t="str">
        <f>DatosMenores!C7</f>
        <v>Abuso sexual</v>
      </c>
      <c r="AH7" s="358" t="str">
        <f>DatosMenores!C8</f>
        <v>Robos con fuerza</v>
      </c>
      <c r="AI7" s="406" t="str">
        <f>DatosMenores!C9</f>
        <v>Robos con violencia o intimidación</v>
      </c>
      <c r="AJ7" s="358" t="str">
        <f>DatosMenores!C10</f>
        <v>Hurtos</v>
      </c>
      <c r="AK7" s="406" t="str">
        <f>DatosMenores!C11</f>
        <v>Daños</v>
      </c>
      <c r="AL7" s="355"/>
      <c r="AO7" s="357" t="str">
        <f>DatosMenores!C19</f>
        <v>Patrimonio</v>
      </c>
      <c r="AP7" s="358" t="str">
        <f>DatosMenores!C20</f>
        <v>Personas</v>
      </c>
      <c r="AQ7" s="359" t="str">
        <f>DatosMenores!C21</f>
        <v>Otras</v>
      </c>
      <c r="AR7" s="355"/>
      <c r="AU7" s="357" t="s">
        <v>479</v>
      </c>
      <c r="AV7" s="357" t="s">
        <v>480</v>
      </c>
      <c r="AW7" s="358" t="s">
        <v>481</v>
      </c>
      <c r="AX7" s="358" t="s">
        <v>482</v>
      </c>
      <c r="AY7" s="358" t="s">
        <v>483</v>
      </c>
      <c r="AZ7" s="406" t="s">
        <v>484</v>
      </c>
    </row>
    <row r="8" spans="3:52" s="371" customFormat="1" ht="14.25" customHeight="1">
      <c r="C8" s="514"/>
      <c r="D8" s="379">
        <f>DatosMenores!D53</f>
        <v>1353</v>
      </c>
      <c r="E8" s="379">
        <f>DatosMenores!D54</f>
        <v>72</v>
      </c>
      <c r="F8" s="379">
        <f>DatosMenores!D55</f>
        <v>72</v>
      </c>
      <c r="G8" s="379">
        <f>DatosMenores!D56</f>
        <v>1141</v>
      </c>
      <c r="H8" s="372">
        <f>DatosMenores!D57</f>
        <v>68</v>
      </c>
      <c r="I8" s="349"/>
      <c r="L8" s="372">
        <f>DatosMenores!D45</f>
        <v>17</v>
      </c>
      <c r="M8" s="373">
        <f>DatosMenores!D46</f>
        <v>68</v>
      </c>
      <c r="N8" s="373">
        <f>DatosMenores!D47</f>
        <v>96</v>
      </c>
      <c r="O8" s="373">
        <f>DatosMenores!D48</f>
        <v>0</v>
      </c>
      <c r="P8" s="374">
        <f>DatosMenores!D49</f>
        <v>0</v>
      </c>
      <c r="S8" s="372">
        <f>DatosMenores!D26+DatosMenores!D27+DatosMenores!D28+DatosMenores!D29</f>
        <v>21</v>
      </c>
      <c r="T8" s="373">
        <f>DatosMenores!D30</f>
        <v>23</v>
      </c>
      <c r="U8" s="373">
        <f>DatosMenores!D31</f>
        <v>53</v>
      </c>
      <c r="V8" s="373">
        <f>DatosMenores!D32</f>
        <v>59</v>
      </c>
      <c r="W8" s="373">
        <f>DatosMenores!D33</f>
        <v>1</v>
      </c>
      <c r="X8" s="373">
        <f>DatosMenores!D35</f>
        <v>39</v>
      </c>
      <c r="Y8" s="373">
        <f>DatosMenores!D34</f>
        <v>8</v>
      </c>
      <c r="Z8" s="374">
        <f>DatosMenores!D36</f>
        <v>0</v>
      </c>
      <c r="AB8" s="353"/>
      <c r="AD8" s="378">
        <f>DatosMenores!D4</f>
        <v>0</v>
      </c>
      <c r="AE8" s="379">
        <f>DatosMenores!D5</f>
        <v>38</v>
      </c>
      <c r="AF8" s="379">
        <f>DatosMenores!D6</f>
        <v>1</v>
      </c>
      <c r="AG8" s="379">
        <f>DatosMenores!D7</f>
        <v>2</v>
      </c>
      <c r="AH8" s="379">
        <f>DatosMenores!D8</f>
        <v>16</v>
      </c>
      <c r="AI8" s="372">
        <f>DatosMenores!D9</f>
        <v>19</v>
      </c>
      <c r="AJ8" s="379">
        <f>DatosMenores!D10</f>
        <v>6</v>
      </c>
      <c r="AK8" s="372">
        <f>DatosMenores!D11</f>
        <v>6</v>
      </c>
      <c r="AM8" s="353"/>
      <c r="AO8" s="378" t="str">
        <f>DatosMenores!D19</f>
        <v>S/D</v>
      </c>
      <c r="AP8" s="379" t="str">
        <f>DatosMenores!D20</f>
        <v>S/D</v>
      </c>
      <c r="AQ8" s="380" t="str">
        <f>DatosMenores!D21</f>
        <v>S/D</v>
      </c>
      <c r="AS8" s="353"/>
      <c r="AU8" s="378">
        <f>DatosMenores!D66</f>
        <v>26</v>
      </c>
      <c r="AV8" s="378">
        <f>DatosMenores!D67</f>
        <v>9</v>
      </c>
      <c r="AW8" s="379">
        <f>DatosMenores!D68</f>
        <v>50</v>
      </c>
      <c r="AX8" s="379">
        <f>DatosMenores!D71</f>
        <v>0</v>
      </c>
      <c r="AY8" s="379">
        <f>DatosMenores!D72</f>
        <v>0</v>
      </c>
      <c r="AZ8" s="372">
        <f>DatosMenores!D73</f>
        <v>0</v>
      </c>
    </row>
    <row r="9" spans="2:49" ht="14.25" customHeight="1">
      <c r="B9" s="382"/>
      <c r="C9" s="514" t="s">
        <v>502</v>
      </c>
      <c r="D9" s="363" t="str">
        <f>DatosMenores!C58</f>
        <v>Incoados en el año</v>
      </c>
      <c r="E9" s="364" t="str">
        <f>DatosMenores!C59</f>
        <v>Soluciones extrajudiciales</v>
      </c>
      <c r="F9" s="366" t="str">
        <f>DatosMenores!C60</f>
        <v>Sobreseimiento del art. 27.4</v>
      </c>
      <c r="G9" s="366" t="str">
        <f>DatosMenores!C61</f>
        <v>Escrito de alegaciones art. 30</v>
      </c>
      <c r="H9" s="366" t="str">
        <f>DatosMenores!C62</f>
        <v>Pendientes a 31 de diciembre</v>
      </c>
      <c r="AB9" s="356"/>
      <c r="AD9" s="407"/>
      <c r="AM9" s="356"/>
      <c r="AO9" s="407"/>
      <c r="AS9" s="356"/>
      <c r="AV9" s="408"/>
      <c r="AW9" s="409"/>
    </row>
    <row r="10" spans="3:51" ht="29.25" customHeight="1">
      <c r="C10" s="514"/>
      <c r="D10" s="372">
        <f>DatosMenores!D58</f>
        <v>220</v>
      </c>
      <c r="E10" s="373">
        <f>DatosMenores!D59</f>
        <v>5</v>
      </c>
      <c r="F10" s="377">
        <f>DatosMenores!D60</f>
        <v>7</v>
      </c>
      <c r="G10" s="377">
        <f>DatosMenores!D61</f>
        <v>179</v>
      </c>
      <c r="H10" s="377">
        <f>DatosMenores!D62</f>
        <v>28</v>
      </c>
      <c r="AD10" s="357" t="str">
        <f>DatosMenores!C12</f>
        <v>Contra la salud pública</v>
      </c>
      <c r="AE10" s="358" t="str">
        <f>DatosMenores!C13</f>
        <v>Conduccción etílica/drogas</v>
      </c>
      <c r="AF10" s="358" t="str">
        <f>DatosMenores!C14</f>
        <v>Conducción temeraria</v>
      </c>
      <c r="AG10" s="358" t="str">
        <f>DatosMenores!C15</f>
        <v>Conducción sin permiso</v>
      </c>
      <c r="AH10" s="358" t="str">
        <f>DatosMenores!C16</f>
        <v>Violencia doméstica </v>
      </c>
      <c r="AI10" s="358" t="str">
        <f>DatosMenores!C17</f>
        <v>Violencia de género</v>
      </c>
      <c r="AJ10" s="406" t="str">
        <f>DatosMenores!C18</f>
        <v>Otros</v>
      </c>
      <c r="AO10" s="407"/>
      <c r="AU10" s="357" t="s">
        <v>786</v>
      </c>
      <c r="AV10" s="358" t="s">
        <v>485</v>
      </c>
      <c r="AW10" s="358" t="s">
        <v>486</v>
      </c>
      <c r="AX10" s="357" t="s">
        <v>503</v>
      </c>
      <c r="AY10" s="406" t="s">
        <v>504</v>
      </c>
    </row>
    <row r="11" spans="29:51" ht="14.25" customHeight="1">
      <c r="AC11" s="383"/>
      <c r="AD11" s="372">
        <f>DatosMenores!D12</f>
        <v>0</v>
      </c>
      <c r="AE11" s="379">
        <f>DatosMenores!D13</f>
        <v>0</v>
      </c>
      <c r="AF11" s="379">
        <f>DatosMenores!D14</f>
        <v>0</v>
      </c>
      <c r="AG11" s="379">
        <f>DatosMenores!D15</f>
        <v>5</v>
      </c>
      <c r="AH11" s="379">
        <f>DatosMenores!D16</f>
        <v>8</v>
      </c>
      <c r="AI11" s="379">
        <f>DatosMenores!D17</f>
        <v>0</v>
      </c>
      <c r="AJ11" s="372">
        <f>DatosMenores!D18</f>
        <v>0</v>
      </c>
      <c r="AN11" s="383"/>
      <c r="AO11" s="407"/>
      <c r="AS11" s="383"/>
      <c r="AU11" s="378">
        <f>DatosMenores!D75</f>
        <v>0</v>
      </c>
      <c r="AV11" s="379">
        <f>DatosMenores!D74</f>
        <v>0</v>
      </c>
      <c r="AW11" s="379">
        <f>DatosMenores!D76</f>
        <v>1</v>
      </c>
      <c r="AX11" s="378">
        <f>DatosMenores!D69</f>
        <v>0</v>
      </c>
      <c r="AY11" s="372">
        <f>DatosMenores!D70</f>
        <v>0</v>
      </c>
    </row>
  </sheetData>
  <sheetProtection/>
  <mergeCells count="13">
    <mergeCell ref="C7:C8"/>
    <mergeCell ref="C9:C10"/>
    <mergeCell ref="C1:H1"/>
    <mergeCell ref="C4:H4"/>
    <mergeCell ref="AU4:AZ4"/>
    <mergeCell ref="L6:L7"/>
    <mergeCell ref="M6:M7"/>
    <mergeCell ref="N6:N7"/>
    <mergeCell ref="O6:P6"/>
    <mergeCell ref="L4:P4"/>
    <mergeCell ref="S4:Z4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F10" sqref="F10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3" width="26.7109375" style="410" customWidth="1"/>
    <col min="4" max="4" width="16.8515625" style="410" customWidth="1"/>
    <col min="5" max="5" width="6.140625" style="410" customWidth="1"/>
    <col min="6" max="6" width="30.7109375" style="410" customWidth="1"/>
    <col min="7" max="7" width="10.00390625" style="410" customWidth="1"/>
    <col min="8" max="8" width="3.8515625" style="410" customWidth="1"/>
    <col min="9" max="9" width="2.7109375" style="411" customWidth="1"/>
    <col min="10" max="10" width="7.8515625" style="411" customWidth="1"/>
    <col min="11" max="12" width="11.421875" style="411" customWidth="1"/>
    <col min="13" max="13" width="51.00390625" style="411" customWidth="1"/>
    <col min="14" max="14" width="2.7109375" style="411" customWidth="1"/>
    <col min="15" max="15" width="7.8515625" style="411" customWidth="1"/>
    <col min="16" max="17" width="11.421875" style="411" customWidth="1"/>
    <col min="18" max="18" width="51.00390625" style="411" customWidth="1"/>
    <col min="19" max="19" width="2.7109375" style="411" customWidth="1"/>
    <col min="20" max="20" width="7.8515625" style="411" customWidth="1"/>
    <col min="21" max="22" width="11.421875" style="411" customWidth="1"/>
    <col min="23" max="23" width="51.00390625" style="411" customWidth="1"/>
    <col min="24" max="24" width="2.7109375" style="411" customWidth="1"/>
    <col min="25" max="25" width="7.8515625" style="411" customWidth="1"/>
    <col min="26" max="27" width="11.421875" style="411" customWidth="1"/>
    <col min="28" max="28" width="51.00390625" style="411" customWidth="1"/>
    <col min="29" max="29" width="2.7109375" style="411" customWidth="1"/>
    <col min="30" max="16384" width="11.421875" style="410" customWidth="1"/>
  </cols>
  <sheetData>
    <row r="1" spans="1:29" ht="18.75">
      <c r="A1" s="412"/>
      <c r="B1" s="413"/>
      <c r="C1" s="516" t="s">
        <v>505</v>
      </c>
      <c r="D1" s="516"/>
      <c r="E1" s="516"/>
      <c r="F1" s="516"/>
      <c r="I1" s="414"/>
      <c r="N1" s="414"/>
      <c r="S1" s="414"/>
      <c r="X1" s="414"/>
      <c r="AC1" s="414"/>
    </row>
    <row r="2" spans="3:29" s="415" customFormat="1" ht="12">
      <c r="C2" s="416"/>
      <c r="F2" s="417"/>
      <c r="G2" s="417"/>
      <c r="H2" s="416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3:29" ht="12.75" customHeight="1">
      <c r="C3" s="517" t="s">
        <v>506</v>
      </c>
      <c r="D3" s="517"/>
      <c r="E3" s="418"/>
      <c r="F3" s="517" t="s">
        <v>380</v>
      </c>
      <c r="G3" s="517"/>
      <c r="H3" s="419"/>
      <c r="I3" s="420"/>
      <c r="J3" s="420"/>
      <c r="K3" s="420" t="s">
        <v>568</v>
      </c>
      <c r="L3" s="420"/>
      <c r="M3" s="420"/>
      <c r="N3" s="420"/>
      <c r="O3" s="420"/>
      <c r="P3" s="420" t="s">
        <v>570</v>
      </c>
      <c r="Q3" s="420"/>
      <c r="R3" s="420"/>
      <c r="S3" s="420"/>
      <c r="T3" s="420"/>
      <c r="U3" s="420" t="s">
        <v>561</v>
      </c>
      <c r="V3" s="420"/>
      <c r="W3" s="420"/>
      <c r="X3" s="420"/>
      <c r="Y3" s="420"/>
      <c r="Z3" s="420" t="s">
        <v>563</v>
      </c>
      <c r="AA3" s="420"/>
      <c r="AB3" s="420"/>
      <c r="AC3" s="420"/>
    </row>
    <row r="4" spans="3:8" ht="12.75">
      <c r="C4" s="421" t="s">
        <v>611</v>
      </c>
      <c r="D4" s="422">
        <f>DatosViolenciaDoméstica!C15</f>
        <v>6</v>
      </c>
      <c r="E4" s="418"/>
      <c r="F4" s="421" t="s">
        <v>660</v>
      </c>
      <c r="G4" s="423">
        <f>DatosViolenciaDoméstica!E44</f>
        <v>0</v>
      </c>
      <c r="H4" s="424"/>
    </row>
    <row r="5" spans="3:27" ht="12.75">
      <c r="C5" s="421" t="s">
        <v>585</v>
      </c>
      <c r="D5" s="422">
        <f>DatosViolenciaDoméstica!C9</f>
        <v>63</v>
      </c>
      <c r="E5" s="418"/>
      <c r="F5" s="421" t="s">
        <v>507</v>
      </c>
      <c r="G5" s="425">
        <f>DatosViolenciaDoméstica!F44</f>
        <v>0</v>
      </c>
      <c r="H5" s="424"/>
      <c r="K5" s="426"/>
      <c r="L5" s="426"/>
      <c r="P5" s="426"/>
      <c r="Q5" s="426"/>
      <c r="U5" s="426"/>
      <c r="V5" s="426"/>
      <c r="Z5" s="426"/>
      <c r="AA5" s="426"/>
    </row>
    <row r="6" spans="3:27" ht="12.75">
      <c r="C6" s="421" t="s">
        <v>508</v>
      </c>
      <c r="D6" s="427">
        <f>DatosViolenciaDoméstica!C10</f>
        <v>0</v>
      </c>
      <c r="E6" s="418"/>
      <c r="F6" s="428"/>
      <c r="G6" s="428"/>
      <c r="H6" s="424"/>
      <c r="K6" s="426"/>
      <c r="L6" s="426"/>
      <c r="P6" s="426"/>
      <c r="Q6" s="426"/>
      <c r="U6" s="426"/>
      <c r="V6" s="426"/>
      <c r="Z6" s="426"/>
      <c r="AA6" s="426"/>
    </row>
    <row r="7" spans="3:5" ht="12.75">
      <c r="C7" s="421" t="s">
        <v>603</v>
      </c>
      <c r="D7" s="429">
        <f>DatosViolenciaDoméstica!C7</f>
        <v>63</v>
      </c>
      <c r="E7" s="418"/>
    </row>
    <row r="8" spans="3:5" ht="12.75">
      <c r="C8" s="421" t="s">
        <v>636</v>
      </c>
      <c r="D8" s="427">
        <f>DatosViolenciaDoméstica!C11</f>
        <v>0</v>
      </c>
      <c r="E8" s="418"/>
    </row>
    <row r="9" spans="3:7" ht="12.75">
      <c r="C9" s="421" t="s">
        <v>509</v>
      </c>
      <c r="D9" s="429">
        <f>DatosViolenciaDoméstica!C12</f>
        <v>0</v>
      </c>
      <c r="E9" s="418"/>
      <c r="G9" s="418"/>
    </row>
    <row r="10" spans="3:7" ht="12.75">
      <c r="C10" s="418"/>
      <c r="D10" s="418"/>
      <c r="G10" s="418"/>
    </row>
    <row r="21" spans="6:7" ht="12.75">
      <c r="F21" s="430"/>
      <c r="G21" s="430"/>
    </row>
    <row r="22" spans="6:27" s="430" customFormat="1" ht="12.75" customHeight="1">
      <c r="F22" s="431"/>
      <c r="G22" s="43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</row>
    <row r="23" spans="6:27" s="431" customFormat="1" ht="12.75">
      <c r="F23" s="410"/>
      <c r="G23" s="410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</row>
    <row r="24" spans="28:29" ht="12.75">
      <c r="AB24" s="410"/>
      <c r="AC24" s="410"/>
    </row>
    <row r="25" spans="9:29" ht="15.75">
      <c r="I25" s="432"/>
      <c r="J25" s="432"/>
      <c r="K25" s="433" t="s">
        <v>427</v>
      </c>
      <c r="L25" s="434">
        <v>0</v>
      </c>
      <c r="M25" s="432"/>
      <c r="N25" s="432"/>
      <c r="O25" s="432"/>
      <c r="P25" s="433" t="s">
        <v>427</v>
      </c>
      <c r="Q25" s="434">
        <v>0</v>
      </c>
      <c r="R25" s="432"/>
      <c r="S25" s="432"/>
      <c r="T25" s="432"/>
      <c r="U25" s="433" t="s">
        <v>427</v>
      </c>
      <c r="V25" s="434">
        <v>0</v>
      </c>
      <c r="W25" s="432"/>
      <c r="X25" s="432"/>
      <c r="Y25" s="432"/>
      <c r="Z25" s="432"/>
      <c r="AA25" s="432"/>
      <c r="AB25" s="410"/>
      <c r="AC25" s="41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F9" sqref="F9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3" width="26.7109375" style="410" customWidth="1"/>
    <col min="4" max="4" width="16.8515625" style="410" customWidth="1"/>
    <col min="5" max="5" width="6.140625" style="410" customWidth="1"/>
    <col min="6" max="6" width="30.7109375" style="410" customWidth="1"/>
    <col min="7" max="7" width="10.00390625" style="410" customWidth="1"/>
    <col min="8" max="8" width="3.8515625" style="410" customWidth="1"/>
    <col min="9" max="9" width="2.7109375" style="411" customWidth="1"/>
    <col min="10" max="10" width="7.8515625" style="411" customWidth="1"/>
    <col min="11" max="12" width="11.421875" style="411" customWidth="1"/>
    <col min="13" max="13" width="51.00390625" style="411" customWidth="1"/>
    <col min="14" max="14" width="2.7109375" style="411" customWidth="1"/>
    <col min="15" max="15" width="7.8515625" style="411" customWidth="1"/>
    <col min="16" max="17" width="11.421875" style="411" customWidth="1"/>
    <col min="18" max="18" width="51.00390625" style="411" customWidth="1"/>
    <col min="19" max="19" width="2.7109375" style="411" customWidth="1"/>
    <col min="20" max="20" width="7.8515625" style="411" customWidth="1"/>
    <col min="21" max="22" width="11.421875" style="411" customWidth="1"/>
    <col min="23" max="23" width="51.00390625" style="411" customWidth="1"/>
    <col min="24" max="24" width="2.7109375" style="411" customWidth="1"/>
    <col min="25" max="25" width="7.8515625" style="411" customWidth="1"/>
    <col min="26" max="27" width="11.421875" style="411" customWidth="1"/>
    <col min="28" max="28" width="51.00390625" style="411" customWidth="1"/>
    <col min="29" max="29" width="2.7109375" style="411" customWidth="1"/>
    <col min="30" max="16384" width="11.421875" style="410" customWidth="1"/>
  </cols>
  <sheetData>
    <row r="1" spans="1:29" ht="18.75">
      <c r="A1" s="412"/>
      <c r="B1" s="413"/>
      <c r="C1" s="516" t="s">
        <v>510</v>
      </c>
      <c r="D1" s="516"/>
      <c r="E1" s="516"/>
      <c r="F1" s="516"/>
      <c r="I1" s="414"/>
      <c r="N1" s="414"/>
      <c r="S1" s="414"/>
      <c r="X1" s="414"/>
      <c r="AC1" s="414"/>
    </row>
    <row r="2" spans="3:29" s="415" customFormat="1" ht="12">
      <c r="C2" s="416"/>
      <c r="F2" s="417"/>
      <c r="G2" s="417"/>
      <c r="H2" s="416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3:29" ht="12.75" customHeight="1">
      <c r="C3" s="517" t="s">
        <v>506</v>
      </c>
      <c r="D3" s="517"/>
      <c r="E3" s="418"/>
      <c r="F3" s="517" t="s">
        <v>380</v>
      </c>
      <c r="G3" s="517"/>
      <c r="H3" s="419"/>
      <c r="I3" s="420"/>
      <c r="J3" s="420"/>
      <c r="K3" s="420" t="s">
        <v>568</v>
      </c>
      <c r="L3" s="420"/>
      <c r="M3" s="420"/>
      <c r="N3" s="420"/>
      <c r="O3" s="420"/>
      <c r="P3" s="420" t="s">
        <v>570</v>
      </c>
      <c r="Q3" s="420"/>
      <c r="R3" s="420"/>
      <c r="S3" s="420"/>
      <c r="T3" s="420"/>
      <c r="U3" s="420" t="s">
        <v>561</v>
      </c>
      <c r="V3" s="420"/>
      <c r="W3" s="420"/>
      <c r="X3" s="420"/>
      <c r="Y3" s="420"/>
      <c r="Z3" s="420" t="s">
        <v>563</v>
      </c>
      <c r="AA3" s="420"/>
      <c r="AB3" s="420"/>
      <c r="AC3" s="420"/>
    </row>
    <row r="4" spans="3:8" ht="12.75">
      <c r="C4" s="421" t="s">
        <v>585</v>
      </c>
      <c r="D4" s="422">
        <f>DatosViolenciaGénero!C9</f>
        <v>1230</v>
      </c>
      <c r="E4" s="418"/>
      <c r="F4" s="421" t="s">
        <v>660</v>
      </c>
      <c r="G4" s="423">
        <f>DatosViolenciaGénero!E46</f>
        <v>168</v>
      </c>
      <c r="H4" s="424"/>
    </row>
    <row r="5" spans="3:27" ht="12.75">
      <c r="C5" s="421" t="s">
        <v>603</v>
      </c>
      <c r="D5" s="422">
        <f>DatosViolenciaGénero!C7</f>
        <v>458</v>
      </c>
      <c r="E5" s="418"/>
      <c r="F5" s="421" t="s">
        <v>507</v>
      </c>
      <c r="G5" s="423">
        <f>DatosViolenciaGénero!F46</f>
        <v>47</v>
      </c>
      <c r="H5" s="424"/>
      <c r="K5" s="426"/>
      <c r="L5" s="426"/>
      <c r="P5" s="426"/>
      <c r="Q5" s="426"/>
      <c r="U5" s="426"/>
      <c r="V5" s="426"/>
      <c r="Z5" s="426"/>
      <c r="AA5" s="426"/>
    </row>
    <row r="6" spans="3:27" ht="12.75">
      <c r="C6" s="421" t="s">
        <v>508</v>
      </c>
      <c r="D6" s="422">
        <f>DatosViolenciaGénero!C10</f>
        <v>198</v>
      </c>
      <c r="E6" s="418"/>
      <c r="F6" s="435"/>
      <c r="G6" s="436"/>
      <c r="H6" s="424"/>
      <c r="K6" s="426"/>
      <c r="L6" s="426"/>
      <c r="P6" s="426"/>
      <c r="Q6" s="426"/>
      <c r="U6" s="426"/>
      <c r="V6" s="426"/>
      <c r="Z6" s="426"/>
      <c r="AA6" s="426"/>
    </row>
    <row r="7" spans="3:7" ht="12.75">
      <c r="C7" s="421" t="s">
        <v>636</v>
      </c>
      <c r="D7" s="437">
        <f>DatosViolenciaGénero!C11</f>
        <v>1</v>
      </c>
      <c r="E7" s="418"/>
      <c r="F7" s="418"/>
      <c r="G7" s="418"/>
    </row>
    <row r="8" spans="3:5" ht="12.75">
      <c r="C8" s="421" t="s">
        <v>511</v>
      </c>
      <c r="D8" s="422">
        <f>DatosViolenciaGénero!C13</f>
        <v>0</v>
      </c>
      <c r="E8" s="418"/>
    </row>
    <row r="9" spans="3:5" ht="12.75">
      <c r="C9" s="421" t="s">
        <v>512</v>
      </c>
      <c r="D9" s="422">
        <f>DatosViolenciaGénero!C14</f>
        <v>0</v>
      </c>
      <c r="E9" s="418"/>
    </row>
    <row r="10" spans="3:7" ht="12.75">
      <c r="C10" s="421" t="s">
        <v>513</v>
      </c>
      <c r="D10" s="437">
        <f>DatosViolenciaGénero!C8</f>
        <v>201</v>
      </c>
      <c r="G10" s="418"/>
    </row>
    <row r="11" spans="3:7" ht="12.75">
      <c r="C11" s="421" t="s">
        <v>514</v>
      </c>
      <c r="D11" s="422">
        <f>DatosViolenciaGénero!C12</f>
        <v>1</v>
      </c>
      <c r="G11" s="418"/>
    </row>
    <row r="20" spans="3:4" ht="12.75">
      <c r="C20" s="430"/>
      <c r="D20" s="430"/>
    </row>
    <row r="21" spans="3:4" ht="12.75">
      <c r="C21" s="431"/>
      <c r="D21" s="431"/>
    </row>
    <row r="22" spans="3:27" s="430" customFormat="1" ht="12.75" customHeight="1">
      <c r="C22" s="410"/>
      <c r="D22" s="410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</row>
    <row r="23" spans="3:27" s="431" customFormat="1" ht="12.75">
      <c r="C23" s="410"/>
      <c r="D23" s="410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</row>
    <row r="24" spans="28:29" ht="12.75">
      <c r="AB24" s="410"/>
      <c r="AC24" s="410"/>
    </row>
    <row r="25" spans="9:29" ht="15.75">
      <c r="I25" s="432"/>
      <c r="J25" s="432"/>
      <c r="K25" s="433" t="s">
        <v>427</v>
      </c>
      <c r="L25" s="434">
        <v>0</v>
      </c>
      <c r="M25" s="432"/>
      <c r="N25" s="432"/>
      <c r="O25" s="432"/>
      <c r="P25" s="433" t="s">
        <v>427</v>
      </c>
      <c r="Q25" s="434">
        <v>0</v>
      </c>
      <c r="R25" s="432"/>
      <c r="S25" s="432"/>
      <c r="T25" s="432"/>
      <c r="U25" s="433" t="s">
        <v>427</v>
      </c>
      <c r="V25" s="434">
        <v>0</v>
      </c>
      <c r="W25" s="432"/>
      <c r="X25" s="432"/>
      <c r="Y25" s="432"/>
      <c r="Z25" s="432"/>
      <c r="AA25" s="432"/>
      <c r="AB25" s="410"/>
      <c r="AC25" s="41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G5" sqref="G5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4" width="11.421875" style="400" customWidth="1"/>
    <col min="5" max="5" width="52.57421875" style="400" customWidth="1"/>
    <col min="6" max="6" width="2.7109375" style="400" customWidth="1"/>
    <col min="7" max="7" width="7.8515625" style="400" customWidth="1"/>
    <col min="8" max="9" width="11.421875" style="400" customWidth="1"/>
    <col min="10" max="10" width="54.00390625" style="400" customWidth="1"/>
    <col min="11" max="11" width="2.7109375" style="400" customWidth="1"/>
    <col min="12" max="12" width="7.8515625" style="400" customWidth="1"/>
    <col min="13" max="14" width="11.421875" style="400" customWidth="1"/>
    <col min="15" max="15" width="54.140625" style="400" customWidth="1"/>
    <col min="16" max="16" width="2.7109375" style="400" customWidth="1"/>
    <col min="17" max="16384" width="11.421875" style="438" customWidth="1"/>
  </cols>
  <sheetData>
    <row r="1" spans="1:16" ht="12.75">
      <c r="A1" s="439"/>
      <c r="C1" s="518" t="s">
        <v>515</v>
      </c>
      <c r="D1" s="518"/>
      <c r="E1" s="518"/>
      <c r="F1" s="439"/>
      <c r="H1" s="440"/>
      <c r="I1" s="440"/>
      <c r="J1" s="440"/>
      <c r="K1" s="439"/>
      <c r="P1" s="439"/>
    </row>
    <row r="2" spans="1:16" s="441" customFormat="1" ht="12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16" ht="12.75" customHeight="1">
      <c r="A3" s="442"/>
      <c r="B3" s="442"/>
      <c r="C3" s="442" t="s">
        <v>578</v>
      </c>
      <c r="D3" s="442"/>
      <c r="E3" s="442"/>
      <c r="F3" s="442"/>
      <c r="G3" s="442"/>
      <c r="H3" s="442" t="s">
        <v>580</v>
      </c>
      <c r="I3" s="442"/>
      <c r="J3" s="442"/>
      <c r="K3" s="442"/>
      <c r="L3" s="442"/>
      <c r="M3" s="442" t="s">
        <v>581</v>
      </c>
      <c r="N3" s="442"/>
      <c r="O3" s="442"/>
      <c r="P3" s="442"/>
    </row>
    <row r="5" spans="3:14" ht="12.75">
      <c r="C5" s="443"/>
      <c r="D5" s="443"/>
      <c r="H5" s="443"/>
      <c r="I5" s="443"/>
      <c r="M5" s="443"/>
      <c r="N5" s="443"/>
    </row>
    <row r="6" spans="3:14" ht="12.75">
      <c r="C6" s="443"/>
      <c r="D6" s="443"/>
      <c r="H6" s="443"/>
      <c r="I6" s="443"/>
      <c r="M6" s="443"/>
      <c r="N6" s="443"/>
    </row>
    <row r="7" ht="25.5" customHeight="1"/>
    <row r="8" ht="25.5" customHeight="1"/>
    <row r="9" ht="25.5" customHeight="1"/>
    <row r="22" spans="1:16" s="444" customFormat="1" ht="12.75" customHeight="1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</row>
    <row r="23" spans="1:16" s="445" customFormat="1" ht="12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</row>
    <row r="25" spans="1:16" ht="15.75">
      <c r="A25" s="446"/>
      <c r="B25" s="446"/>
      <c r="C25" s="391" t="s">
        <v>427</v>
      </c>
      <c r="D25" s="392">
        <v>0</v>
      </c>
      <c r="E25" s="446"/>
      <c r="F25" s="446"/>
      <c r="G25" s="446"/>
      <c r="H25" s="391" t="s">
        <v>427</v>
      </c>
      <c r="I25" s="392">
        <v>0</v>
      </c>
      <c r="J25" s="446"/>
      <c r="K25" s="446"/>
      <c r="L25" s="446"/>
      <c r="M25" s="391" t="s">
        <v>427</v>
      </c>
      <c r="N25" s="392">
        <v>0</v>
      </c>
      <c r="O25" s="446"/>
      <c r="P25" s="44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G11" sqref="G11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4" width="11.421875" style="400" customWidth="1"/>
    <col min="5" max="5" width="52.57421875" style="400" customWidth="1"/>
    <col min="6" max="6" width="2.7109375" style="400" customWidth="1"/>
    <col min="7" max="7" width="7.8515625" style="400" customWidth="1"/>
    <col min="8" max="9" width="11.421875" style="400" customWidth="1"/>
    <col min="10" max="10" width="54.00390625" style="400" customWidth="1"/>
    <col min="11" max="11" width="2.7109375" style="400" customWidth="1"/>
    <col min="12" max="12" width="7.8515625" style="400" customWidth="1"/>
    <col min="13" max="14" width="11.421875" style="400" customWidth="1"/>
    <col min="15" max="15" width="54.00390625" style="400" customWidth="1"/>
    <col min="16" max="16" width="2.7109375" style="400" customWidth="1"/>
    <col min="17" max="17" width="7.8515625" style="400" customWidth="1"/>
    <col min="18" max="19" width="11.421875" style="400" customWidth="1"/>
    <col min="20" max="20" width="54.00390625" style="400" customWidth="1"/>
    <col min="21" max="21" width="2.7109375" style="400" customWidth="1"/>
    <col min="22" max="22" width="7.8515625" style="400" customWidth="1"/>
    <col min="23" max="24" width="11.421875" style="400" customWidth="1"/>
    <col min="25" max="25" width="54.00390625" style="400" customWidth="1"/>
    <col min="26" max="26" width="2.7109375" style="400" customWidth="1"/>
    <col min="27" max="27" width="7.8515625" style="400" customWidth="1"/>
    <col min="28" max="29" width="11.421875" style="400" customWidth="1"/>
    <col min="30" max="30" width="54.00390625" style="400" customWidth="1"/>
    <col min="31" max="31" width="2.7109375" style="400" customWidth="1"/>
    <col min="32" max="32" width="7.8515625" style="400" customWidth="1"/>
    <col min="33" max="34" width="11.421875" style="400" customWidth="1"/>
    <col min="35" max="35" width="54.00390625" style="400" customWidth="1"/>
    <col min="36" max="36" width="2.7109375" style="400" customWidth="1"/>
    <col min="37" max="37" width="7.8515625" style="400" customWidth="1"/>
    <col min="38" max="39" width="11.421875" style="400" customWidth="1"/>
    <col min="40" max="40" width="54.00390625" style="400" customWidth="1"/>
    <col min="41" max="41" width="2.7109375" style="400" customWidth="1"/>
    <col min="42" max="42" width="7.8515625" style="400" customWidth="1"/>
    <col min="43" max="44" width="11.421875" style="400" customWidth="1"/>
    <col min="45" max="45" width="54.00390625" style="400" customWidth="1"/>
    <col min="46" max="46" width="2.7109375" style="400" customWidth="1"/>
    <col min="47" max="47" width="7.8515625" style="400" customWidth="1"/>
    <col min="48" max="49" width="11.421875" style="400" customWidth="1"/>
    <col min="50" max="50" width="54.00390625" style="400" customWidth="1"/>
    <col min="51" max="51" width="2.7109375" style="400" customWidth="1"/>
    <col min="52" max="52" width="7.8515625" style="400" customWidth="1"/>
    <col min="53" max="54" width="11.421875" style="400" customWidth="1"/>
    <col min="55" max="55" width="54.00390625" style="400" customWidth="1"/>
    <col min="56" max="56" width="2.7109375" style="400" customWidth="1"/>
    <col min="57" max="57" width="7.8515625" style="400" customWidth="1"/>
    <col min="58" max="59" width="11.421875" style="400" customWidth="1"/>
    <col min="60" max="60" width="54.00390625" style="400" customWidth="1"/>
    <col min="61" max="61" width="2.7109375" style="400" customWidth="1"/>
    <col min="62" max="16384" width="11.421875" style="438" customWidth="1"/>
  </cols>
  <sheetData>
    <row r="1" spans="1:61" ht="12.75">
      <c r="A1" s="439"/>
      <c r="C1" s="518" t="s">
        <v>516</v>
      </c>
      <c r="D1" s="518"/>
      <c r="E1" s="518"/>
      <c r="F1" s="439"/>
      <c r="H1" s="440"/>
      <c r="I1" s="440"/>
      <c r="J1" s="440"/>
      <c r="K1" s="439"/>
      <c r="M1" s="440"/>
      <c r="N1" s="440"/>
      <c r="O1" s="440"/>
      <c r="P1" s="439"/>
      <c r="R1" s="440"/>
      <c r="S1" s="440"/>
      <c r="T1" s="440"/>
      <c r="U1" s="439"/>
      <c r="W1" s="440"/>
      <c r="X1" s="440"/>
      <c r="Y1" s="440"/>
      <c r="Z1" s="439"/>
      <c r="AB1" s="440"/>
      <c r="AC1" s="440"/>
      <c r="AD1" s="440"/>
      <c r="AE1" s="439"/>
      <c r="AG1" s="440"/>
      <c r="AH1" s="440"/>
      <c r="AI1" s="440"/>
      <c r="AJ1" s="439"/>
      <c r="AL1" s="440"/>
      <c r="AM1" s="440"/>
      <c r="AN1" s="440"/>
      <c r="AO1" s="439"/>
      <c r="AQ1" s="440"/>
      <c r="AR1" s="440"/>
      <c r="AS1" s="440"/>
      <c r="AT1" s="439"/>
      <c r="AV1" s="440"/>
      <c r="AW1" s="440"/>
      <c r="AX1" s="440"/>
      <c r="AY1" s="439"/>
      <c r="BA1" s="440"/>
      <c r="BB1" s="440"/>
      <c r="BC1" s="440"/>
      <c r="BD1" s="439"/>
      <c r="BF1" s="440"/>
      <c r="BG1" s="440"/>
      <c r="BH1" s="440"/>
      <c r="BI1" s="439"/>
    </row>
    <row r="2" spans="1:61" s="441" customFormat="1" ht="12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</row>
    <row r="3" spans="1:61" ht="12.75" customHeight="1">
      <c r="A3" s="442"/>
      <c r="B3" s="442"/>
      <c r="C3" s="442" t="s">
        <v>527</v>
      </c>
      <c r="D3" s="442"/>
      <c r="E3" s="442"/>
      <c r="F3" s="442"/>
      <c r="G3" s="442"/>
      <c r="H3" s="442" t="s">
        <v>816</v>
      </c>
      <c r="I3" s="442"/>
      <c r="J3" s="442"/>
      <c r="K3" s="442"/>
      <c r="L3" s="442"/>
      <c r="M3" s="442" t="s">
        <v>571</v>
      </c>
      <c r="N3" s="442"/>
      <c r="O3" s="442"/>
      <c r="P3" s="442"/>
      <c r="Q3" s="442"/>
      <c r="R3" s="442" t="s">
        <v>572</v>
      </c>
      <c r="S3" s="442"/>
      <c r="T3" s="442"/>
      <c r="U3" s="442"/>
      <c r="V3" s="442"/>
      <c r="W3" s="442" t="s">
        <v>573</v>
      </c>
      <c r="X3" s="442"/>
      <c r="Y3" s="442"/>
      <c r="Z3" s="442"/>
      <c r="AA3" s="442"/>
      <c r="AB3" s="442" t="s">
        <v>574</v>
      </c>
      <c r="AC3" s="442"/>
      <c r="AD3" s="442"/>
      <c r="AE3" s="442"/>
      <c r="AF3" s="442"/>
      <c r="AG3" s="442" t="s">
        <v>576</v>
      </c>
      <c r="AH3" s="442"/>
      <c r="AI3" s="442"/>
      <c r="AJ3" s="442"/>
      <c r="AK3" s="442"/>
      <c r="AL3" s="442" t="s">
        <v>577</v>
      </c>
      <c r="AM3" s="442"/>
      <c r="AN3" s="442"/>
      <c r="AO3" s="442"/>
      <c r="AP3" s="442"/>
      <c r="AQ3" s="442" t="s">
        <v>579</v>
      </c>
      <c r="AR3" s="442"/>
      <c r="AS3" s="442"/>
      <c r="AT3" s="442"/>
      <c r="AU3" s="442"/>
      <c r="AV3" s="442" t="s">
        <v>581</v>
      </c>
      <c r="AW3" s="442"/>
      <c r="AX3" s="442"/>
      <c r="AY3" s="442"/>
      <c r="AZ3" s="442"/>
      <c r="BA3" s="442" t="s">
        <v>582</v>
      </c>
      <c r="BB3" s="442"/>
      <c r="BC3" s="442"/>
      <c r="BD3" s="442"/>
      <c r="BE3" s="442"/>
      <c r="BF3" s="442" t="s">
        <v>556</v>
      </c>
      <c r="BG3" s="442"/>
      <c r="BH3" s="442"/>
      <c r="BI3" s="442"/>
    </row>
    <row r="5" spans="3:59" ht="12.75">
      <c r="C5" s="443"/>
      <c r="D5" s="443"/>
      <c r="H5" s="443"/>
      <c r="I5" s="443"/>
      <c r="M5" s="443"/>
      <c r="N5" s="443"/>
      <c r="R5" s="443"/>
      <c r="S5" s="443"/>
      <c r="W5" s="443"/>
      <c r="X5" s="443"/>
      <c r="AB5" s="443"/>
      <c r="AC5" s="443"/>
      <c r="AG5" s="443"/>
      <c r="AH5" s="443"/>
      <c r="AL5" s="443"/>
      <c r="AM5" s="443"/>
      <c r="AQ5" s="443"/>
      <c r="AR5" s="443"/>
      <c r="AV5" s="443"/>
      <c r="AW5" s="443"/>
      <c r="BA5" s="443"/>
      <c r="BB5" s="443"/>
      <c r="BF5" s="443"/>
      <c r="BG5" s="443"/>
    </row>
    <row r="6" spans="3:59" ht="12.75">
      <c r="C6" s="443"/>
      <c r="D6" s="443"/>
      <c r="H6" s="443"/>
      <c r="I6" s="443"/>
      <c r="M6" s="443"/>
      <c r="N6" s="443"/>
      <c r="R6" s="443"/>
      <c r="S6" s="443"/>
      <c r="W6" s="443"/>
      <c r="X6" s="443"/>
      <c r="AB6" s="443"/>
      <c r="AC6" s="443"/>
      <c r="AG6" s="443"/>
      <c r="AH6" s="443"/>
      <c r="AL6" s="443"/>
      <c r="AM6" s="443"/>
      <c r="AQ6" s="443"/>
      <c r="AR6" s="443"/>
      <c r="AV6" s="443"/>
      <c r="AW6" s="443"/>
      <c r="BA6" s="443"/>
      <c r="BB6" s="443"/>
      <c r="BF6" s="443"/>
      <c r="BG6" s="443"/>
    </row>
    <row r="7" ht="25.5" customHeight="1"/>
    <row r="8" ht="25.5" customHeight="1"/>
    <row r="9" ht="25.5" customHeight="1"/>
    <row r="22" spans="1:61" s="444" customFormat="1" ht="12.75" customHeight="1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</row>
    <row r="23" spans="1:61" s="445" customFormat="1" ht="12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</row>
    <row r="25" spans="1:61" ht="15.75">
      <c r="A25" s="446"/>
      <c r="B25" s="446"/>
      <c r="C25" s="391" t="s">
        <v>427</v>
      </c>
      <c r="D25" s="392">
        <v>0</v>
      </c>
      <c r="E25" s="446"/>
      <c r="F25" s="446"/>
      <c r="G25" s="446"/>
      <c r="H25" s="391" t="s">
        <v>427</v>
      </c>
      <c r="I25" s="392">
        <v>0</v>
      </c>
      <c r="J25" s="446"/>
      <c r="K25" s="446"/>
      <c r="L25" s="446"/>
      <c r="M25" s="391" t="s">
        <v>427</v>
      </c>
      <c r="N25" s="392">
        <v>0</v>
      </c>
      <c r="O25" s="446"/>
      <c r="P25" s="446"/>
      <c r="Q25" s="446"/>
      <c r="R25" s="391" t="s">
        <v>427</v>
      </c>
      <c r="S25" s="392">
        <v>0</v>
      </c>
      <c r="T25" s="446"/>
      <c r="U25" s="446"/>
      <c r="V25" s="446"/>
      <c r="W25" s="391" t="s">
        <v>427</v>
      </c>
      <c r="X25" s="392">
        <v>0</v>
      </c>
      <c r="Y25" s="446"/>
      <c r="Z25" s="446"/>
      <c r="AA25" s="446"/>
      <c r="AB25" s="391" t="s">
        <v>427</v>
      </c>
      <c r="AC25" s="392">
        <v>0</v>
      </c>
      <c r="AD25" s="446"/>
      <c r="AE25" s="446"/>
      <c r="AF25" s="446"/>
      <c r="AG25" s="391" t="s">
        <v>427</v>
      </c>
      <c r="AH25" s="392">
        <v>0</v>
      </c>
      <c r="AI25" s="446"/>
      <c r="AJ25" s="446"/>
      <c r="AK25" s="446"/>
      <c r="AL25" s="391" t="s">
        <v>427</v>
      </c>
      <c r="AM25" s="392">
        <v>0</v>
      </c>
      <c r="AN25" s="446"/>
      <c r="AO25" s="446"/>
      <c r="AP25" s="446"/>
      <c r="AQ25" s="391" t="s">
        <v>427</v>
      </c>
      <c r="AR25" s="392">
        <v>0</v>
      </c>
      <c r="AS25" s="446"/>
      <c r="AT25" s="446"/>
      <c r="AU25" s="446"/>
      <c r="AV25" s="391" t="s">
        <v>427</v>
      </c>
      <c r="AW25" s="392">
        <v>0</v>
      </c>
      <c r="AX25" s="446"/>
      <c r="AY25" s="446"/>
      <c r="AZ25" s="446"/>
      <c r="BA25" s="391" t="s">
        <v>427</v>
      </c>
      <c r="BB25" s="392">
        <v>0</v>
      </c>
      <c r="BC25" s="446"/>
      <c r="BD25" s="446"/>
      <c r="BE25" s="446"/>
      <c r="BF25" s="391" t="s">
        <v>427</v>
      </c>
      <c r="BG25" s="392">
        <v>0</v>
      </c>
      <c r="BH25" s="446"/>
      <c r="BI25" s="44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4" width="11.421875" style="400" customWidth="1"/>
    <col min="5" max="5" width="52.57421875" style="400" customWidth="1"/>
    <col min="6" max="6" width="2.7109375" style="400" customWidth="1"/>
    <col min="7" max="7" width="7.8515625" style="400" customWidth="1"/>
    <col min="8" max="9" width="11.421875" style="400" customWidth="1"/>
    <col min="10" max="10" width="54.00390625" style="400" customWidth="1"/>
    <col min="11" max="11" width="2.7109375" style="400" customWidth="1"/>
    <col min="12" max="12" width="7.8515625" style="400" customWidth="1"/>
    <col min="13" max="14" width="11.421875" style="400" customWidth="1"/>
    <col min="15" max="15" width="54.00390625" style="400" customWidth="1"/>
    <col min="16" max="16" width="2.7109375" style="400" customWidth="1"/>
    <col min="17" max="16384" width="11.421875" style="1" customWidth="1"/>
  </cols>
  <sheetData>
    <row r="1" spans="1:16" ht="12.75">
      <c r="A1" s="439"/>
      <c r="C1" s="518" t="s">
        <v>517</v>
      </c>
      <c r="D1" s="518"/>
      <c r="E1" s="518"/>
      <c r="F1" s="439"/>
      <c r="H1" s="440"/>
      <c r="I1" s="440"/>
      <c r="J1" s="440"/>
      <c r="K1" s="439"/>
      <c r="M1" s="440"/>
      <c r="N1" s="440"/>
      <c r="O1" s="440"/>
      <c r="P1" s="439"/>
    </row>
    <row r="3" spans="1:16" ht="12.75">
      <c r="A3" s="442"/>
      <c r="B3" s="442"/>
      <c r="C3" s="442" t="s">
        <v>581</v>
      </c>
      <c r="D3" s="442"/>
      <c r="E3" s="442"/>
      <c r="F3" s="442"/>
      <c r="G3" s="442"/>
      <c r="H3" s="442" t="s">
        <v>584</v>
      </c>
      <c r="I3" s="442"/>
      <c r="J3" s="442"/>
      <c r="K3" s="442"/>
      <c r="L3" s="442"/>
      <c r="M3" s="442" t="s">
        <v>556</v>
      </c>
      <c r="N3" s="442"/>
      <c r="O3" s="442"/>
      <c r="P3" s="442"/>
    </row>
    <row r="5" spans="3:14" ht="12.75">
      <c r="C5" s="443"/>
      <c r="D5" s="443"/>
      <c r="H5" s="443"/>
      <c r="I5" s="443"/>
      <c r="M5" s="443"/>
      <c r="N5" s="443"/>
    </row>
    <row r="6" spans="3:14" ht="12.75">
      <c r="C6" s="443"/>
      <c r="D6" s="443"/>
      <c r="H6" s="443"/>
      <c r="I6" s="443"/>
      <c r="M6" s="443"/>
      <c r="N6" s="443"/>
    </row>
    <row r="25" spans="1:16" ht="15.75">
      <c r="A25" s="446"/>
      <c r="B25" s="446"/>
      <c r="C25" s="391" t="s">
        <v>427</v>
      </c>
      <c r="D25" s="392">
        <v>0</v>
      </c>
      <c r="E25" s="446"/>
      <c r="F25" s="446"/>
      <c r="G25" s="446"/>
      <c r="H25" s="391" t="s">
        <v>427</v>
      </c>
      <c r="I25" s="392">
        <v>0</v>
      </c>
      <c r="J25" s="446"/>
      <c r="K25" s="446"/>
      <c r="L25" s="446"/>
      <c r="M25" s="391" t="s">
        <v>427</v>
      </c>
      <c r="N25" s="392">
        <v>0</v>
      </c>
      <c r="O25" s="446"/>
      <c r="P25" s="446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56" t="s">
        <v>585</v>
      </c>
      <c r="C3" s="456"/>
      <c r="D3" s="19">
        <f>ANYO_MEMORIA</f>
        <v>2013</v>
      </c>
      <c r="E3" s="19">
        <f>ANYO_MEMORIA-1</f>
        <v>2012</v>
      </c>
      <c r="F3" s="19" t="s">
        <v>586</v>
      </c>
      <c r="H3" s="20"/>
    </row>
    <row r="4" spans="2:8" ht="12.75">
      <c r="B4" s="461" t="s">
        <v>587</v>
      </c>
      <c r="C4" s="21" t="s">
        <v>588</v>
      </c>
      <c r="D4" s="22">
        <v>3484</v>
      </c>
      <c r="E4" s="22">
        <v>4118</v>
      </c>
      <c r="F4" s="23">
        <f aca="true" t="shared" si="0" ref="F4:F16">IF(IF(E4="S/D",0,E4)&lt;&gt;0,(D4-E4)/E4,0)</f>
        <v>-0.15395823215152987</v>
      </c>
      <c r="H4" s="24"/>
    </row>
    <row r="5" spans="2:8" ht="12.75">
      <c r="B5" s="461"/>
      <c r="C5" s="25" t="s">
        <v>589</v>
      </c>
      <c r="D5" s="26">
        <v>42153</v>
      </c>
      <c r="E5" s="26">
        <v>41882</v>
      </c>
      <c r="F5" s="27">
        <f t="shared" si="0"/>
        <v>0.006470560145169763</v>
      </c>
      <c r="H5" s="24"/>
    </row>
    <row r="6" spans="2:8" ht="12.75">
      <c r="B6" s="461"/>
      <c r="C6" s="25" t="s">
        <v>590</v>
      </c>
      <c r="D6" s="26">
        <v>39806</v>
      </c>
      <c r="E6" s="26">
        <v>39126</v>
      </c>
      <c r="F6" s="27">
        <f t="shared" si="0"/>
        <v>0.01737974748249246</v>
      </c>
      <c r="H6" s="24"/>
    </row>
    <row r="7" spans="2:8" ht="12.75">
      <c r="B7" s="461"/>
      <c r="C7" s="25" t="s">
        <v>591</v>
      </c>
      <c r="D7" s="26">
        <v>1209</v>
      </c>
      <c r="E7" s="26">
        <v>904</v>
      </c>
      <c r="F7" s="27">
        <f t="shared" si="0"/>
        <v>0.33738938053097345</v>
      </c>
      <c r="H7" s="24"/>
    </row>
    <row r="8" spans="2:8" ht="12.75">
      <c r="B8" s="461"/>
      <c r="C8" s="28" t="s">
        <v>592</v>
      </c>
      <c r="D8" s="29">
        <v>2328</v>
      </c>
      <c r="E8" s="29">
        <v>3484</v>
      </c>
      <c r="F8" s="30">
        <f t="shared" si="0"/>
        <v>-0.33180252583237657</v>
      </c>
      <c r="H8" s="24"/>
    </row>
    <row r="9" spans="2:8" ht="12.75">
      <c r="B9" s="461" t="s">
        <v>593</v>
      </c>
      <c r="C9" s="31" t="s">
        <v>594</v>
      </c>
      <c r="D9" s="22">
        <v>6101</v>
      </c>
      <c r="E9" s="22">
        <v>4767</v>
      </c>
      <c r="F9" s="23">
        <f t="shared" si="0"/>
        <v>0.27984057058946926</v>
      </c>
      <c r="H9" s="24"/>
    </row>
    <row r="10" spans="2:8" ht="12.75">
      <c r="B10" s="461"/>
      <c r="C10" s="25" t="s">
        <v>595</v>
      </c>
      <c r="D10" s="26">
        <v>3400</v>
      </c>
      <c r="E10" s="26">
        <v>3408</v>
      </c>
      <c r="F10" s="27">
        <f t="shared" si="0"/>
        <v>-0.002347417840375587</v>
      </c>
      <c r="H10" s="24"/>
    </row>
    <row r="11" spans="2:8" ht="12.75">
      <c r="B11" s="461"/>
      <c r="C11" s="32" t="s">
        <v>596</v>
      </c>
      <c r="D11" s="29">
        <v>29449</v>
      </c>
      <c r="E11" s="29">
        <v>29903</v>
      </c>
      <c r="F11" s="30">
        <f t="shared" si="0"/>
        <v>-0.015182423168243989</v>
      </c>
      <c r="H11" s="24"/>
    </row>
    <row r="12" spans="2:8" ht="12.75">
      <c r="B12" s="461" t="s">
        <v>597</v>
      </c>
      <c r="C12" s="21" t="s">
        <v>598</v>
      </c>
      <c r="D12" s="22">
        <v>2886</v>
      </c>
      <c r="E12" s="22">
        <v>3272</v>
      </c>
      <c r="F12" s="23">
        <f t="shared" si="0"/>
        <v>-0.11797066014669927</v>
      </c>
      <c r="H12" s="24"/>
    </row>
    <row r="13" spans="2:8" ht="12.75">
      <c r="B13" s="461"/>
      <c r="C13" s="25" t="s">
        <v>599</v>
      </c>
      <c r="D13" s="26">
        <v>1852</v>
      </c>
      <c r="E13" s="26">
        <v>1910</v>
      </c>
      <c r="F13" s="27">
        <f t="shared" si="0"/>
        <v>-0.030366492146596858</v>
      </c>
      <c r="H13" s="24"/>
    </row>
    <row r="14" spans="2:8" ht="12.75">
      <c r="B14" s="461"/>
      <c r="C14" s="25" t="s">
        <v>600</v>
      </c>
      <c r="D14" s="26">
        <v>10</v>
      </c>
      <c r="E14" s="26">
        <v>7</v>
      </c>
      <c r="F14" s="27">
        <f t="shared" si="0"/>
        <v>0.42857142857142855</v>
      </c>
      <c r="H14" s="24"/>
    </row>
    <row r="15" spans="2:8" ht="12.75">
      <c r="B15" s="461"/>
      <c r="C15" s="25" t="s">
        <v>601</v>
      </c>
      <c r="D15" s="26">
        <v>4</v>
      </c>
      <c r="E15" s="26">
        <v>4</v>
      </c>
      <c r="F15" s="27">
        <f t="shared" si="0"/>
        <v>0</v>
      </c>
      <c r="H15" s="24"/>
    </row>
    <row r="16" spans="2:8" ht="12.75">
      <c r="B16" s="461"/>
      <c r="C16" s="32" t="s">
        <v>602</v>
      </c>
      <c r="D16" s="33">
        <v>168</v>
      </c>
      <c r="E16" s="33">
        <v>144</v>
      </c>
      <c r="F16" s="34">
        <f t="shared" si="0"/>
        <v>0.16666666666666666</v>
      </c>
      <c r="H16" s="24"/>
    </row>
    <row r="17" spans="2:3" ht="12.75">
      <c r="B17" s="18"/>
      <c r="C17" s="18"/>
    </row>
    <row r="18" spans="2:3" ht="12.75">
      <c r="B18" s="18"/>
      <c r="C18" s="18"/>
    </row>
    <row r="19" spans="2:8" ht="14.25" thickBot="1" thickTop="1">
      <c r="B19" s="456" t="s">
        <v>603</v>
      </c>
      <c r="C19" s="456"/>
      <c r="D19" s="19">
        <f>ANYO_MEMORIA</f>
        <v>2013</v>
      </c>
      <c r="E19" s="19">
        <f>ANYO_MEMORIA-1</f>
        <v>2012</v>
      </c>
      <c r="F19" s="19" t="s">
        <v>586</v>
      </c>
      <c r="H19" s="20"/>
    </row>
    <row r="20" spans="2:8" ht="14.25" thickBot="1" thickTop="1">
      <c r="B20" s="35" t="s">
        <v>587</v>
      </c>
      <c r="C20" s="36" t="s">
        <v>604</v>
      </c>
      <c r="D20" s="37">
        <v>1301</v>
      </c>
      <c r="E20" s="37">
        <v>1293</v>
      </c>
      <c r="F20" s="38">
        <f aca="true" t="shared" si="1" ref="F20:F25">IF(IF(E20="S/D",0,E20)&lt;&gt;0,(D20-E20)/E20,0)</f>
        <v>0.006187161639597835</v>
      </c>
      <c r="H20" s="39"/>
    </row>
    <row r="21" spans="2:8" ht="14.25" thickBot="1" thickTop="1">
      <c r="B21" s="461" t="s">
        <v>605</v>
      </c>
      <c r="C21" s="40" t="s">
        <v>606</v>
      </c>
      <c r="D21" s="41">
        <v>178</v>
      </c>
      <c r="E21" s="41">
        <v>202</v>
      </c>
      <c r="F21" s="42">
        <f t="shared" si="1"/>
        <v>-0.1188118811881188</v>
      </c>
      <c r="H21" s="24"/>
    </row>
    <row r="22" spans="2:8" ht="12.75">
      <c r="B22" s="461"/>
      <c r="C22" s="43" t="s">
        <v>607</v>
      </c>
      <c r="D22" s="44">
        <v>113</v>
      </c>
      <c r="E22" s="44">
        <v>138</v>
      </c>
      <c r="F22" s="45">
        <f t="shared" si="1"/>
        <v>-0.18115942028985507</v>
      </c>
      <c r="H22" s="24"/>
    </row>
    <row r="23" spans="2:8" ht="12.75">
      <c r="B23" s="461"/>
      <c r="C23" s="43" t="s">
        <v>608</v>
      </c>
      <c r="D23" s="44">
        <v>23</v>
      </c>
      <c r="E23" s="44">
        <v>29</v>
      </c>
      <c r="F23" s="45">
        <f t="shared" si="1"/>
        <v>-0.20689655172413793</v>
      </c>
      <c r="H23" s="24"/>
    </row>
    <row r="24" spans="2:8" ht="12.75">
      <c r="B24" s="461"/>
      <c r="C24" s="46" t="s">
        <v>609</v>
      </c>
      <c r="D24" s="44">
        <v>100</v>
      </c>
      <c r="E24" s="47"/>
      <c r="F24" s="45">
        <f t="shared" si="1"/>
        <v>0</v>
      </c>
      <c r="H24" s="24"/>
    </row>
    <row r="25" spans="2:8" ht="12.75">
      <c r="B25" s="461"/>
      <c r="C25" s="48" t="s">
        <v>610</v>
      </c>
      <c r="D25" s="49">
        <v>887</v>
      </c>
      <c r="E25" s="50">
        <v>851</v>
      </c>
      <c r="F25" s="38">
        <f t="shared" si="1"/>
        <v>0.04230317273795535</v>
      </c>
      <c r="H25" s="24"/>
    </row>
    <row r="26" spans="2:7" ht="12.75">
      <c r="B26" s="18"/>
      <c r="C26" s="18"/>
      <c r="G26" s="51"/>
    </row>
    <row r="27" spans="2:3" ht="12.75">
      <c r="B27" s="18"/>
      <c r="C27" s="18"/>
    </row>
    <row r="28" spans="2:8" ht="12.75">
      <c r="B28" s="456" t="s">
        <v>611</v>
      </c>
      <c r="C28" s="456"/>
      <c r="D28" s="19">
        <f>ANYO_MEMORIA</f>
        <v>2013</v>
      </c>
      <c r="E28" s="19">
        <f>ANYO_MEMORIA-1</f>
        <v>2012</v>
      </c>
      <c r="F28" s="19" t="s">
        <v>586</v>
      </c>
      <c r="H28" s="20"/>
    </row>
    <row r="29" spans="2:8" ht="12.75">
      <c r="B29" s="461" t="s">
        <v>612</v>
      </c>
      <c r="C29" s="52" t="s">
        <v>613</v>
      </c>
      <c r="D29" s="41">
        <v>1973</v>
      </c>
      <c r="E29" s="41">
        <v>1720</v>
      </c>
      <c r="F29" s="53">
        <f aca="true" t="shared" si="2" ref="F29:F37">IF(IF(E29="S/D",0,E29)&lt;&gt;0,(D29-E29)/E29,0)</f>
        <v>0.14709302325581394</v>
      </c>
      <c r="H29" s="24"/>
    </row>
    <row r="30" spans="2:9" ht="12.75">
      <c r="B30" s="461"/>
      <c r="C30" s="54" t="s">
        <v>614</v>
      </c>
      <c r="D30" s="44">
        <v>2886</v>
      </c>
      <c r="E30" s="44">
        <v>3272</v>
      </c>
      <c r="F30" s="45">
        <f t="shared" si="2"/>
        <v>-0.11797066014669927</v>
      </c>
      <c r="H30" s="24"/>
      <c r="I30" s="55"/>
    </row>
    <row r="31" spans="2:8" ht="12.75">
      <c r="B31" s="461"/>
      <c r="C31" s="56" t="s">
        <v>615</v>
      </c>
      <c r="D31" s="57">
        <v>4859</v>
      </c>
      <c r="E31" s="57">
        <v>4992</v>
      </c>
      <c r="F31" s="58">
        <f t="shared" si="2"/>
        <v>-0.026642628205128204</v>
      </c>
      <c r="H31" s="24"/>
    </row>
    <row r="32" spans="2:8" ht="12.75">
      <c r="B32" s="59"/>
      <c r="C32" s="31" t="s">
        <v>616</v>
      </c>
      <c r="D32" s="41">
        <v>84</v>
      </c>
      <c r="E32" s="41">
        <v>122</v>
      </c>
      <c r="F32" s="53">
        <f t="shared" si="2"/>
        <v>-0.3114754098360656</v>
      </c>
      <c r="H32" s="24"/>
    </row>
    <row r="33" spans="2:8" ht="12.75">
      <c r="B33" s="59" t="s">
        <v>617</v>
      </c>
      <c r="C33" s="60" t="s">
        <v>618</v>
      </c>
      <c r="D33" s="61">
        <v>23</v>
      </c>
      <c r="E33" s="61">
        <v>29</v>
      </c>
      <c r="F33" s="62">
        <f t="shared" si="2"/>
        <v>-0.20689655172413793</v>
      </c>
      <c r="H33" s="24"/>
    </row>
    <row r="34" spans="2:8" ht="12.75">
      <c r="B34" s="63"/>
      <c r="C34" s="64" t="s">
        <v>615</v>
      </c>
      <c r="D34" s="57">
        <v>107</v>
      </c>
      <c r="E34" s="57">
        <v>151</v>
      </c>
      <c r="F34" s="58">
        <f t="shared" si="2"/>
        <v>-0.2913907284768212</v>
      </c>
      <c r="H34" s="24"/>
    </row>
    <row r="35" spans="2:8" ht="12.75" customHeight="1">
      <c r="B35" s="476" t="s">
        <v>619</v>
      </c>
      <c r="C35" s="40" t="s">
        <v>620</v>
      </c>
      <c r="D35" s="41">
        <v>2989</v>
      </c>
      <c r="E35" s="41">
        <v>2700</v>
      </c>
      <c r="F35" s="53">
        <f t="shared" si="2"/>
        <v>0.10703703703703704</v>
      </c>
      <c r="H35" s="24"/>
    </row>
    <row r="36" spans="2:8" ht="12.75">
      <c r="B36" s="476"/>
      <c r="C36" s="54" t="s">
        <v>621</v>
      </c>
      <c r="D36" s="44">
        <v>81</v>
      </c>
      <c r="E36" s="44">
        <v>120</v>
      </c>
      <c r="F36" s="45">
        <f t="shared" si="2"/>
        <v>-0.325</v>
      </c>
      <c r="H36" s="24"/>
    </row>
    <row r="37" spans="2:8" ht="12.75">
      <c r="B37" s="476"/>
      <c r="C37" s="56" t="s">
        <v>615</v>
      </c>
      <c r="D37" s="65">
        <v>3070</v>
      </c>
      <c r="E37" s="65">
        <v>2820</v>
      </c>
      <c r="F37" s="38">
        <f t="shared" si="2"/>
        <v>0.08865248226950355</v>
      </c>
      <c r="H37" s="24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56" t="s">
        <v>622</v>
      </c>
      <c r="C40" s="456"/>
      <c r="D40" s="19">
        <f>ANYO_MEMORIA</f>
        <v>2013</v>
      </c>
      <c r="E40" s="19">
        <f>ANYO_MEMORIA-1</f>
        <v>2012</v>
      </c>
      <c r="F40" s="19" t="s">
        <v>586</v>
      </c>
      <c r="H40" s="20"/>
    </row>
    <row r="41" spans="2:8" ht="12.75">
      <c r="B41" s="461" t="s">
        <v>623</v>
      </c>
      <c r="C41" s="31" t="s">
        <v>624</v>
      </c>
      <c r="D41" s="41">
        <v>630</v>
      </c>
      <c r="E41" s="41">
        <v>2178</v>
      </c>
      <c r="F41" s="53">
        <f aca="true" t="shared" si="3" ref="F41:F50">IF(IF(E41="S/D",0,E41)&lt;&gt;0,(D41-E41)/E41,0)</f>
        <v>-0.7107438016528925</v>
      </c>
      <c r="H41" s="24"/>
    </row>
    <row r="42" spans="2:8" ht="12.75">
      <c r="B42" s="461"/>
      <c r="C42" s="25" t="s">
        <v>625</v>
      </c>
      <c r="D42" s="44">
        <v>113</v>
      </c>
      <c r="E42" s="44">
        <v>71</v>
      </c>
      <c r="F42" s="45">
        <f t="shared" si="3"/>
        <v>0.5915492957746479</v>
      </c>
      <c r="H42" s="24"/>
    </row>
    <row r="43" spans="2:8" ht="12.75">
      <c r="B43" s="461"/>
      <c r="C43" s="25" t="s">
        <v>626</v>
      </c>
      <c r="D43" s="44">
        <v>1852</v>
      </c>
      <c r="E43" s="44">
        <v>1910</v>
      </c>
      <c r="F43" s="45">
        <f t="shared" si="3"/>
        <v>-0.030366492146596858</v>
      </c>
      <c r="H43" s="24"/>
    </row>
    <row r="44" spans="2:8" ht="12.75">
      <c r="B44" s="461"/>
      <c r="C44" s="66" t="s">
        <v>627</v>
      </c>
      <c r="D44" s="67">
        <v>1965</v>
      </c>
      <c r="E44" s="67">
        <v>1981</v>
      </c>
      <c r="F44" s="45">
        <f t="shared" si="3"/>
        <v>-0.008076728924785462</v>
      </c>
      <c r="H44" s="24"/>
    </row>
    <row r="45" spans="2:8" ht="12.75">
      <c r="B45" s="461"/>
      <c r="C45" s="28" t="s">
        <v>628</v>
      </c>
      <c r="D45" s="49">
        <v>745</v>
      </c>
      <c r="E45" s="49">
        <v>2339</v>
      </c>
      <c r="F45" s="38">
        <f t="shared" si="3"/>
        <v>-0.6814878153056861</v>
      </c>
      <c r="H45" s="24"/>
    </row>
    <row r="46" spans="2:8" ht="12.75">
      <c r="B46" s="461" t="s">
        <v>629</v>
      </c>
      <c r="C46" s="31" t="s">
        <v>630</v>
      </c>
      <c r="D46" s="44" t="s">
        <v>631</v>
      </c>
      <c r="E46" s="68" t="s">
        <v>631</v>
      </c>
      <c r="F46" s="42">
        <f t="shared" si="3"/>
        <v>0</v>
      </c>
      <c r="H46" s="24"/>
    </row>
    <row r="47" spans="2:8" ht="12.75">
      <c r="B47" s="461"/>
      <c r="C47" s="25" t="s">
        <v>632</v>
      </c>
      <c r="D47" s="44" t="s">
        <v>631</v>
      </c>
      <c r="E47" s="44" t="s">
        <v>631</v>
      </c>
      <c r="F47" s="45">
        <f t="shared" si="3"/>
        <v>0</v>
      </c>
      <c r="H47" s="24"/>
    </row>
    <row r="48" spans="2:8" ht="12.75">
      <c r="B48" s="461"/>
      <c r="C48" s="66" t="s">
        <v>633</v>
      </c>
      <c r="D48" s="67">
        <v>1481</v>
      </c>
      <c r="E48" s="67">
        <v>1498</v>
      </c>
      <c r="F48" s="45">
        <f t="shared" si="3"/>
        <v>-0.011348464619492658</v>
      </c>
      <c r="H48" s="24"/>
    </row>
    <row r="49" spans="2:8" ht="12.75">
      <c r="B49" s="461"/>
      <c r="C49" s="69" t="s">
        <v>634</v>
      </c>
      <c r="D49" s="44">
        <v>308</v>
      </c>
      <c r="E49" s="44">
        <v>259</v>
      </c>
      <c r="F49" s="45">
        <f t="shared" si="3"/>
        <v>0.1891891891891892</v>
      </c>
      <c r="H49" s="24"/>
    </row>
    <row r="50" spans="2:8" ht="12.75">
      <c r="B50" s="461"/>
      <c r="C50" s="70" t="s">
        <v>635</v>
      </c>
      <c r="D50" s="49">
        <v>61</v>
      </c>
      <c r="E50" s="49">
        <v>63</v>
      </c>
      <c r="F50" s="38">
        <f t="shared" si="3"/>
        <v>-0.031746031746031744</v>
      </c>
      <c r="H50" s="24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56" t="s">
        <v>636</v>
      </c>
      <c r="C53" s="456"/>
      <c r="D53" s="19">
        <f>ANYO_MEMORIA</f>
        <v>2013</v>
      </c>
      <c r="E53" s="19">
        <f>ANYO_MEMORIA-1</f>
        <v>2012</v>
      </c>
      <c r="F53" s="19" t="s">
        <v>586</v>
      </c>
      <c r="H53" s="20"/>
    </row>
    <row r="54" spans="2:8" ht="12.75">
      <c r="B54" s="461" t="s">
        <v>637</v>
      </c>
      <c r="C54" s="31" t="s">
        <v>638</v>
      </c>
      <c r="D54" s="41">
        <v>10</v>
      </c>
      <c r="E54" s="41">
        <v>6</v>
      </c>
      <c r="F54" s="53">
        <f aca="true" t="shared" si="4" ref="F54:F62">IF(IF(E54="S/D",0,E54)&lt;&gt;0,(D54-E54)/E54,0)</f>
        <v>0.6666666666666666</v>
      </c>
      <c r="H54" s="24"/>
    </row>
    <row r="55" spans="2:8" ht="12.75">
      <c r="B55" s="461"/>
      <c r="C55" s="25" t="s">
        <v>639</v>
      </c>
      <c r="D55" s="44">
        <v>0</v>
      </c>
      <c r="E55" s="44">
        <v>0</v>
      </c>
      <c r="F55" s="45">
        <f t="shared" si="4"/>
        <v>0</v>
      </c>
      <c r="H55" s="24"/>
    </row>
    <row r="56" spans="2:8" ht="12.75">
      <c r="B56" s="461"/>
      <c r="C56" s="25" t="s">
        <v>588</v>
      </c>
      <c r="D56" s="44">
        <v>8</v>
      </c>
      <c r="E56" s="44">
        <v>9</v>
      </c>
      <c r="F56" s="45">
        <f t="shared" si="4"/>
        <v>-0.1111111111111111</v>
      </c>
      <c r="H56" s="24"/>
    </row>
    <row r="57" spans="2:8" ht="12.75">
      <c r="B57" s="461"/>
      <c r="C57" s="25" t="s">
        <v>628</v>
      </c>
      <c r="D57" s="44">
        <v>6</v>
      </c>
      <c r="E57" s="44">
        <v>8</v>
      </c>
      <c r="F57" s="45">
        <f t="shared" si="4"/>
        <v>-0.25</v>
      </c>
      <c r="H57" s="24"/>
    </row>
    <row r="58" spans="2:8" ht="12.75">
      <c r="B58" s="461"/>
      <c r="C58" s="28" t="s">
        <v>640</v>
      </c>
      <c r="D58" s="71">
        <v>7</v>
      </c>
      <c r="E58" s="72">
        <v>2</v>
      </c>
      <c r="F58" s="58">
        <f t="shared" si="4"/>
        <v>2.5</v>
      </c>
      <c r="H58" s="24"/>
    </row>
    <row r="59" spans="2:8" ht="12.75">
      <c r="B59" s="461"/>
      <c r="C59" s="32" t="s">
        <v>641</v>
      </c>
      <c r="D59" s="49">
        <v>0</v>
      </c>
      <c r="E59" s="73"/>
      <c r="F59" s="38">
        <f>IF(IF(E59="S/D",0,E59)&lt;&gt;0,(D59-E59)/E59,0)</f>
        <v>0</v>
      </c>
      <c r="H59" s="24"/>
    </row>
    <row r="60" spans="2:8" ht="12.75">
      <c r="B60" s="461" t="s">
        <v>642</v>
      </c>
      <c r="C60" s="21" t="s">
        <v>643</v>
      </c>
      <c r="D60" s="68">
        <v>7</v>
      </c>
      <c r="E60" s="74">
        <v>8</v>
      </c>
      <c r="F60" s="42">
        <f t="shared" si="4"/>
        <v>-0.125</v>
      </c>
      <c r="H60" s="24"/>
    </row>
    <row r="61" spans="2:8" ht="12.75">
      <c r="B61" s="461"/>
      <c r="C61" s="25" t="s">
        <v>634</v>
      </c>
      <c r="D61" s="44">
        <v>1</v>
      </c>
      <c r="E61" s="75">
        <v>0</v>
      </c>
      <c r="F61" s="45">
        <f t="shared" si="4"/>
        <v>0</v>
      </c>
      <c r="H61" s="24"/>
    </row>
    <row r="62" spans="2:8" ht="12.75">
      <c r="B62" s="461"/>
      <c r="C62" s="32" t="s">
        <v>644</v>
      </c>
      <c r="D62" s="49">
        <v>2</v>
      </c>
      <c r="E62" s="50">
        <v>0</v>
      </c>
      <c r="F62" s="38">
        <f t="shared" si="4"/>
        <v>0</v>
      </c>
      <c r="H62" s="24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56" t="s">
        <v>645</v>
      </c>
      <c r="C65" s="456"/>
      <c r="D65" s="19">
        <f>ANYO_MEMORIA</f>
        <v>2013</v>
      </c>
      <c r="E65" s="19">
        <f>ANYO_MEMORIA-1</f>
        <v>2012</v>
      </c>
      <c r="F65" s="19" t="s">
        <v>586</v>
      </c>
      <c r="H65" s="20"/>
    </row>
    <row r="66" spans="2:8" ht="12.75">
      <c r="B66" s="466" t="s">
        <v>646</v>
      </c>
      <c r="C66" s="466"/>
      <c r="D66" s="41">
        <v>4</v>
      </c>
      <c r="E66" s="41">
        <v>4</v>
      </c>
      <c r="F66" s="53">
        <f>IF(IF(E66="S/D",0,E66)&lt;&gt;0,(D66-E66)/E66,0)</f>
        <v>0</v>
      </c>
      <c r="H66" s="24"/>
    </row>
    <row r="67" spans="2:8" ht="12.75">
      <c r="B67" s="467" t="s">
        <v>634</v>
      </c>
      <c r="C67" s="467"/>
      <c r="D67" s="44">
        <v>1</v>
      </c>
      <c r="E67" s="44">
        <v>1</v>
      </c>
      <c r="F67" s="45">
        <f>IF(IF(E67="S/D",0,E67)&lt;&gt;0,(D67-E67)/E67,0)</f>
        <v>0</v>
      </c>
      <c r="H67" s="24"/>
    </row>
    <row r="68" spans="2:8" ht="12.75">
      <c r="B68" s="467" t="s">
        <v>643</v>
      </c>
      <c r="C68" s="467"/>
      <c r="D68" s="44">
        <v>3</v>
      </c>
      <c r="E68" s="44">
        <v>1</v>
      </c>
      <c r="F68" s="45">
        <f>IF(IF(E68="S/D",0,E68)&lt;&gt;0,(D68-E68)/E68,0)</f>
        <v>2</v>
      </c>
      <c r="H68" s="24"/>
    </row>
    <row r="69" spans="2:8" ht="12.75">
      <c r="B69" s="467" t="s">
        <v>647</v>
      </c>
      <c r="C69" s="467"/>
      <c r="D69" s="44">
        <v>2</v>
      </c>
      <c r="E69" s="44">
        <v>2</v>
      </c>
      <c r="F69" s="45">
        <f>IF(IF(E69="S/D",0,E69)&lt;&gt;0,(D69-E69)/E69,0)</f>
        <v>0</v>
      </c>
      <c r="H69" s="24"/>
    </row>
    <row r="70" spans="2:8" ht="12.75">
      <c r="B70" s="464" t="s">
        <v>648</v>
      </c>
      <c r="C70" s="464"/>
      <c r="D70" s="49">
        <v>1</v>
      </c>
      <c r="E70" s="49">
        <v>0</v>
      </c>
      <c r="F70" s="38">
        <f>IF(IF(E70="S/D",0,E70)&lt;&gt;0,(D70-E70)/E70,0)</f>
        <v>0</v>
      </c>
      <c r="H70" s="24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56" t="s">
        <v>649</v>
      </c>
      <c r="C73" s="456"/>
      <c r="D73" s="19">
        <f>ANYO_MEMORIA</f>
        <v>2013</v>
      </c>
      <c r="E73" s="19">
        <f>ANYO_MEMORIA-1</f>
        <v>2012</v>
      </c>
      <c r="F73" s="19" t="s">
        <v>586</v>
      </c>
      <c r="H73" s="20"/>
    </row>
    <row r="74" spans="2:8" ht="12.75" customHeight="1">
      <c r="B74" s="76" t="s">
        <v>650</v>
      </c>
      <c r="C74" s="31" t="s">
        <v>651</v>
      </c>
      <c r="D74" s="77">
        <v>3070</v>
      </c>
      <c r="E74" s="77">
        <v>2820</v>
      </c>
      <c r="F74" s="53">
        <f aca="true" t="shared" si="5" ref="F74:F81">IF(IF(E74="S/D",0,E74)&lt;&gt;0,(D74-E74)/E74,0)</f>
        <v>0.08865248226950355</v>
      </c>
      <c r="H74" s="24"/>
    </row>
    <row r="75" spans="2:8" ht="12.75" customHeight="1">
      <c r="B75" s="78" t="s">
        <v>652</v>
      </c>
      <c r="C75" s="32" t="s">
        <v>653</v>
      </c>
      <c r="D75" s="71" t="s">
        <v>631</v>
      </c>
      <c r="E75" s="71">
        <v>822</v>
      </c>
      <c r="F75" s="58" t="e">
        <f t="shared" si="5"/>
        <v>#VALUE!</v>
      </c>
      <c r="H75" s="24"/>
    </row>
    <row r="76" spans="2:8" ht="12.75" customHeight="1">
      <c r="B76" s="76" t="s">
        <v>654</v>
      </c>
      <c r="C76" s="31" t="s">
        <v>651</v>
      </c>
      <c r="D76" s="41">
        <v>1818</v>
      </c>
      <c r="E76" s="41">
        <v>1749</v>
      </c>
      <c r="F76" s="53">
        <f t="shared" si="5"/>
        <v>0.03945111492281304</v>
      </c>
      <c r="H76" s="24"/>
    </row>
    <row r="77" spans="2:8" ht="12.75" customHeight="1">
      <c r="B77" s="78" t="s">
        <v>655</v>
      </c>
      <c r="C77" s="32" t="s">
        <v>653</v>
      </c>
      <c r="D77" s="71">
        <v>811</v>
      </c>
      <c r="E77" s="71">
        <v>489</v>
      </c>
      <c r="F77" s="58">
        <f t="shared" si="5"/>
        <v>0.6584867075664622</v>
      </c>
      <c r="H77" s="24"/>
    </row>
    <row r="78" spans="2:8" ht="12.75" customHeight="1">
      <c r="B78" s="76" t="s">
        <v>656</v>
      </c>
      <c r="C78" s="31" t="s">
        <v>651</v>
      </c>
      <c r="D78" s="41">
        <v>59</v>
      </c>
      <c r="E78" s="41">
        <v>68</v>
      </c>
      <c r="F78" s="53">
        <f t="shared" si="5"/>
        <v>-0.1323529411764706</v>
      </c>
      <c r="H78" s="24"/>
    </row>
    <row r="79" spans="2:8" ht="12.75" customHeight="1">
      <c r="B79" s="78" t="s">
        <v>657</v>
      </c>
      <c r="C79" s="32" t="s">
        <v>653</v>
      </c>
      <c r="D79" s="49">
        <v>5</v>
      </c>
      <c r="E79" s="49">
        <v>32</v>
      </c>
      <c r="F79" s="38">
        <f t="shared" si="5"/>
        <v>-0.84375</v>
      </c>
      <c r="H79" s="24"/>
    </row>
    <row r="80" spans="2:8" ht="12.75" customHeight="1">
      <c r="B80" s="475" t="s">
        <v>658</v>
      </c>
      <c r="C80" s="21" t="s">
        <v>651</v>
      </c>
      <c r="D80" s="79"/>
      <c r="E80" s="80">
        <v>0</v>
      </c>
      <c r="F80" s="23">
        <f t="shared" si="5"/>
        <v>0</v>
      </c>
      <c r="H80" s="24"/>
    </row>
    <row r="81" spans="2:8" ht="12.75" customHeight="1">
      <c r="B81" s="475"/>
      <c r="C81" s="32" t="s">
        <v>653</v>
      </c>
      <c r="D81" s="50"/>
      <c r="E81" s="81">
        <v>0</v>
      </c>
      <c r="F81" s="38">
        <f t="shared" si="5"/>
        <v>0</v>
      </c>
      <c r="H81" s="24"/>
    </row>
    <row r="84" spans="2:8" ht="12.75">
      <c r="B84" s="456" t="s">
        <v>659</v>
      </c>
      <c r="C84" s="456"/>
      <c r="D84" s="19">
        <f>ANYO_MEMORIA</f>
        <v>2013</v>
      </c>
      <c r="E84" s="19">
        <f>ANYO_MEMORIA-1</f>
        <v>2012</v>
      </c>
      <c r="F84" s="19" t="s">
        <v>586</v>
      </c>
      <c r="H84" s="20"/>
    </row>
    <row r="85" spans="2:8" ht="12.75">
      <c r="B85" s="82" t="s">
        <v>660</v>
      </c>
      <c r="C85" s="83"/>
      <c r="D85" s="84">
        <v>1405</v>
      </c>
      <c r="E85" s="85">
        <v>1531</v>
      </c>
      <c r="F85" s="86">
        <f>IF(IF(E85="S/D",0,E85)&lt;&gt;0,(D85-E85)/E85,0)</f>
        <v>-0.08229915088177661</v>
      </c>
      <c r="H85" s="24"/>
    </row>
    <row r="86" spans="2:8" ht="12.75">
      <c r="B86" s="82" t="s">
        <v>661</v>
      </c>
      <c r="C86" s="87"/>
      <c r="D86" s="84">
        <v>1349</v>
      </c>
      <c r="E86" s="85">
        <v>1217</v>
      </c>
      <c r="F86" s="86">
        <f>IF(IF(E86="S/D",0,E86)&lt;&gt;0,(D86-E86)/E86,0)</f>
        <v>0.10846343467543139</v>
      </c>
      <c r="H86" s="24"/>
    </row>
    <row r="87" spans="2:14" ht="12.75">
      <c r="B87" s="470" t="s">
        <v>662</v>
      </c>
      <c r="C87" s="470"/>
      <c r="D87" s="88">
        <v>18</v>
      </c>
      <c r="E87" s="89">
        <v>13</v>
      </c>
      <c r="F87" s="90">
        <f>IF(IF(E87="S/D",0,E87)&lt;&gt;0,(D87-E87)/E87,0)</f>
        <v>0.38461538461538464</v>
      </c>
      <c r="G87" s="91"/>
      <c r="H87" s="92"/>
      <c r="I87" s="93"/>
      <c r="J87" s="93"/>
      <c r="K87" s="93"/>
      <c r="L87" s="93"/>
      <c r="M87" s="93"/>
      <c r="N87" s="93"/>
    </row>
    <row r="88" spans="2:14" ht="12.75">
      <c r="B88" s="94"/>
      <c r="C88" s="94"/>
      <c r="D88" s="95"/>
      <c r="E88" s="95"/>
      <c r="F88" s="95"/>
      <c r="G88" s="91"/>
      <c r="H88" s="93"/>
      <c r="I88" s="93"/>
      <c r="J88" s="93"/>
      <c r="K88" s="93"/>
      <c r="L88" s="93"/>
      <c r="M88" s="93"/>
      <c r="N88" s="93"/>
    </row>
    <row r="90" spans="2:8" ht="12.75">
      <c r="B90" s="471" t="s">
        <v>663</v>
      </c>
      <c r="C90" s="471"/>
      <c r="D90" s="19">
        <f>ANYO_MEMORIA</f>
        <v>2013</v>
      </c>
      <c r="E90" s="19">
        <f>ANYO_MEMORIA-1</f>
        <v>2012</v>
      </c>
      <c r="F90" s="19" t="s">
        <v>586</v>
      </c>
      <c r="H90" s="20"/>
    </row>
    <row r="91" spans="2:8" ht="12.75">
      <c r="B91" s="471"/>
      <c r="C91" s="471"/>
      <c r="D91" s="96">
        <v>628</v>
      </c>
      <c r="E91" s="89">
        <v>607</v>
      </c>
      <c r="F91" s="38">
        <f>IF(IF(E91="S/D",0,E91)&lt;&gt;0,(D91-E91)/E91,0)</f>
        <v>0.03459637561779242</v>
      </c>
      <c r="H91" s="24"/>
    </row>
    <row r="92" spans="2:8" ht="12.75">
      <c r="B92" s="470" t="s">
        <v>662</v>
      </c>
      <c r="C92" s="470"/>
      <c r="D92" s="88">
        <v>0</v>
      </c>
      <c r="E92" s="89">
        <v>0</v>
      </c>
      <c r="F92" s="97">
        <f>IF(IF(E92="S/D",0,E92)&lt;&gt;0,(D92-E92)/E92,0)</f>
        <v>0</v>
      </c>
      <c r="H92" s="24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72" t="s">
        <v>664</v>
      </c>
      <c r="C95" s="472"/>
      <c r="D95" s="19">
        <f>ANYO_MEMORIA</f>
        <v>2013</v>
      </c>
      <c r="E95" s="19">
        <f>ANYO_MEMORIA-1</f>
        <v>2012</v>
      </c>
      <c r="F95" s="19" t="s">
        <v>586</v>
      </c>
      <c r="H95" s="20"/>
    </row>
    <row r="96" spans="2:8" ht="12.75">
      <c r="B96" s="461" t="s">
        <v>660</v>
      </c>
      <c r="C96" s="31" t="s">
        <v>665</v>
      </c>
      <c r="D96" s="41">
        <v>592</v>
      </c>
      <c r="E96" s="41">
        <v>474</v>
      </c>
      <c r="F96" s="53">
        <f aca="true" t="shared" si="6" ref="F96:F103">IF(IF(E96="S/D",0,E96)&lt;&gt;0,(D96-E96)/E96,0)</f>
        <v>0.2489451476793249</v>
      </c>
      <c r="H96" s="24"/>
    </row>
    <row r="97" spans="2:8" ht="12.75">
      <c r="B97" s="461"/>
      <c r="C97" s="25" t="s">
        <v>666</v>
      </c>
      <c r="D97" s="44">
        <v>512</v>
      </c>
      <c r="E97" s="44">
        <v>501</v>
      </c>
      <c r="F97" s="45">
        <f t="shared" si="6"/>
        <v>0.021956087824351298</v>
      </c>
      <c r="H97" s="24"/>
    </row>
    <row r="98" spans="2:8" ht="12.75">
      <c r="B98" s="461"/>
      <c r="C98" s="28" t="s">
        <v>667</v>
      </c>
      <c r="D98" s="44">
        <v>222</v>
      </c>
      <c r="E98" s="44">
        <v>276</v>
      </c>
      <c r="F98" s="45">
        <f t="shared" si="6"/>
        <v>-0.1956521739130435</v>
      </c>
      <c r="H98" s="24"/>
    </row>
    <row r="99" spans="2:10" ht="12.75">
      <c r="B99" s="461"/>
      <c r="C99" s="64" t="s">
        <v>615</v>
      </c>
      <c r="D99" s="65">
        <v>1326</v>
      </c>
      <c r="E99" s="65">
        <v>1251</v>
      </c>
      <c r="F99" s="38">
        <f t="shared" si="6"/>
        <v>0.05995203836930456</v>
      </c>
      <c r="H99" s="24"/>
      <c r="J99" s="55"/>
    </row>
    <row r="100" spans="2:8" ht="12.75">
      <c r="B100" s="461" t="s">
        <v>661</v>
      </c>
      <c r="C100" s="21" t="s">
        <v>668</v>
      </c>
      <c r="D100" s="68">
        <v>12</v>
      </c>
      <c r="E100" s="68">
        <v>3</v>
      </c>
      <c r="F100" s="42">
        <f t="shared" si="6"/>
        <v>3</v>
      </c>
      <c r="H100" s="24"/>
    </row>
    <row r="101" spans="2:8" ht="12.75">
      <c r="B101" s="461"/>
      <c r="C101" s="28" t="s">
        <v>667</v>
      </c>
      <c r="D101" s="44">
        <v>474</v>
      </c>
      <c r="E101" s="44">
        <v>501</v>
      </c>
      <c r="F101" s="45">
        <f t="shared" si="6"/>
        <v>-0.05389221556886228</v>
      </c>
      <c r="H101" s="24"/>
    </row>
    <row r="102" spans="2:8" ht="12.75">
      <c r="B102" s="461"/>
      <c r="C102" s="64" t="s">
        <v>615</v>
      </c>
      <c r="D102" s="57">
        <v>486</v>
      </c>
      <c r="E102" s="57">
        <v>504</v>
      </c>
      <c r="F102" s="58">
        <f t="shared" si="6"/>
        <v>-0.03571428571428571</v>
      </c>
      <c r="H102" s="24"/>
    </row>
    <row r="103" spans="2:8" ht="12.75">
      <c r="B103" s="470" t="s">
        <v>662</v>
      </c>
      <c r="C103" s="470"/>
      <c r="D103" s="96">
        <v>57</v>
      </c>
      <c r="E103" s="96">
        <v>90</v>
      </c>
      <c r="F103" s="98">
        <f t="shared" si="6"/>
        <v>-0.36666666666666664</v>
      </c>
      <c r="H103" s="24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56" t="s">
        <v>669</v>
      </c>
      <c r="C106" s="456"/>
      <c r="D106" s="19">
        <f>ANYO_MEMORIA</f>
        <v>2013</v>
      </c>
      <c r="E106" s="19">
        <f>ANYO_MEMORIA-1</f>
        <v>2012</v>
      </c>
      <c r="F106" s="19" t="s">
        <v>586</v>
      </c>
      <c r="H106" s="20"/>
    </row>
    <row r="107" spans="2:8" ht="12.75">
      <c r="B107" s="461" t="s">
        <v>660</v>
      </c>
      <c r="C107" s="25" t="s">
        <v>665</v>
      </c>
      <c r="D107" s="41">
        <v>17</v>
      </c>
      <c r="E107" s="41">
        <v>16</v>
      </c>
      <c r="F107" s="53">
        <f aca="true" t="shared" si="7" ref="F107:F114">IF(IF(E107="S/D",0,E107)&lt;&gt;0,(D107-E107)/E107,0)</f>
        <v>0.0625</v>
      </c>
      <c r="H107" s="24"/>
    </row>
    <row r="108" spans="2:8" ht="12.75">
      <c r="B108" s="461"/>
      <c r="C108" s="25" t="s">
        <v>666</v>
      </c>
      <c r="D108" s="44">
        <v>7</v>
      </c>
      <c r="E108" s="44">
        <v>26</v>
      </c>
      <c r="F108" s="45">
        <f t="shared" si="7"/>
        <v>-0.7307692307692307</v>
      </c>
      <c r="H108" s="24"/>
    </row>
    <row r="109" spans="2:8" ht="12.75">
      <c r="B109" s="461"/>
      <c r="C109" s="28" t="s">
        <v>667</v>
      </c>
      <c r="D109" s="44">
        <v>21</v>
      </c>
      <c r="E109" s="44">
        <v>10</v>
      </c>
      <c r="F109" s="45">
        <f t="shared" si="7"/>
        <v>1.1</v>
      </c>
      <c r="H109" s="24"/>
    </row>
    <row r="110" spans="2:8" ht="12.75">
      <c r="B110" s="461"/>
      <c r="C110" s="64" t="s">
        <v>615</v>
      </c>
      <c r="D110" s="57">
        <v>45</v>
      </c>
      <c r="E110" s="57">
        <v>52</v>
      </c>
      <c r="F110" s="58">
        <f t="shared" si="7"/>
        <v>-0.1346153846153846</v>
      </c>
      <c r="G110" s="10"/>
      <c r="H110" s="24"/>
    </row>
    <row r="111" spans="2:8" ht="12.75">
      <c r="B111" s="461" t="s">
        <v>661</v>
      </c>
      <c r="C111" s="21" t="s">
        <v>668</v>
      </c>
      <c r="D111" s="22">
        <v>1</v>
      </c>
      <c r="E111" s="22">
        <v>1</v>
      </c>
      <c r="F111" s="23">
        <f t="shared" si="7"/>
        <v>0</v>
      </c>
      <c r="G111" s="10"/>
      <c r="H111" s="24"/>
    </row>
    <row r="112" spans="2:8" ht="12.75">
      <c r="B112" s="461"/>
      <c r="C112" s="28" t="s">
        <v>667</v>
      </c>
      <c r="D112" s="44">
        <v>16</v>
      </c>
      <c r="E112" s="44">
        <v>14</v>
      </c>
      <c r="F112" s="45">
        <f t="shared" si="7"/>
        <v>0.14285714285714285</v>
      </c>
      <c r="H112" s="24"/>
    </row>
    <row r="113" spans="2:8" ht="12.75">
      <c r="B113" s="461"/>
      <c r="C113" s="64" t="s">
        <v>615</v>
      </c>
      <c r="D113" s="57">
        <v>17</v>
      </c>
      <c r="E113" s="57">
        <v>15</v>
      </c>
      <c r="F113" s="58">
        <f t="shared" si="7"/>
        <v>0.13333333333333333</v>
      </c>
      <c r="H113" s="24"/>
    </row>
    <row r="114" spans="2:8" ht="12.75">
      <c r="B114" s="470" t="s">
        <v>662</v>
      </c>
      <c r="C114" s="470"/>
      <c r="D114" s="96">
        <v>3</v>
      </c>
      <c r="E114" s="96">
        <v>2</v>
      </c>
      <c r="F114" s="98">
        <f t="shared" si="7"/>
        <v>0.5</v>
      </c>
      <c r="H114" s="24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56" t="s">
        <v>670</v>
      </c>
      <c r="C117" s="456"/>
      <c r="D117" s="19">
        <f>ANYO_MEMORIA</f>
        <v>2013</v>
      </c>
      <c r="E117" s="19">
        <f>ANYO_MEMORIA-1</f>
        <v>2012</v>
      </c>
      <c r="F117" s="19" t="s">
        <v>586</v>
      </c>
      <c r="H117" s="20"/>
    </row>
    <row r="118" spans="2:8" ht="12.75">
      <c r="B118" s="473" t="s">
        <v>671</v>
      </c>
      <c r="C118" s="52" t="s">
        <v>672</v>
      </c>
      <c r="D118" s="79"/>
      <c r="E118" s="22">
        <v>0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73"/>
      <c r="C119" s="40" t="s">
        <v>673</v>
      </c>
      <c r="D119" s="50"/>
      <c r="E119" s="49">
        <v>0</v>
      </c>
      <c r="F119" s="38">
        <f t="shared" si="8"/>
        <v>0</v>
      </c>
      <c r="H119" s="24"/>
    </row>
    <row r="120" spans="2:8" ht="12.75">
      <c r="B120" s="473" t="s">
        <v>674</v>
      </c>
      <c r="C120" s="99" t="s">
        <v>672</v>
      </c>
      <c r="D120" s="68">
        <v>292</v>
      </c>
      <c r="E120" s="68">
        <v>300</v>
      </c>
      <c r="F120" s="42">
        <f t="shared" si="8"/>
        <v>-0.02666666666666667</v>
      </c>
      <c r="H120" s="24"/>
    </row>
    <row r="121" spans="2:8" ht="12.75">
      <c r="B121" s="473"/>
      <c r="C121" s="100" t="s">
        <v>673</v>
      </c>
      <c r="D121" s="71">
        <v>1124</v>
      </c>
      <c r="E121" s="71">
        <v>1229</v>
      </c>
      <c r="F121" s="58">
        <f t="shared" si="8"/>
        <v>-0.0854353132628153</v>
      </c>
      <c r="H121" s="24"/>
    </row>
    <row r="122" spans="2:8" ht="12.75">
      <c r="B122" s="473" t="s">
        <v>675</v>
      </c>
      <c r="C122" s="99" t="s">
        <v>672</v>
      </c>
      <c r="D122" s="41">
        <v>4630</v>
      </c>
      <c r="E122" s="41">
        <v>4274</v>
      </c>
      <c r="F122" s="53">
        <f t="shared" si="8"/>
        <v>0.0832943378568086</v>
      </c>
      <c r="H122" s="24"/>
    </row>
    <row r="123" spans="2:8" ht="12.75">
      <c r="B123" s="473"/>
      <c r="C123" s="101" t="s">
        <v>673</v>
      </c>
      <c r="D123" s="49">
        <v>13781</v>
      </c>
      <c r="E123" s="49">
        <v>12003</v>
      </c>
      <c r="F123" s="38">
        <f t="shared" si="8"/>
        <v>0.14812963425810213</v>
      </c>
      <c r="H123" s="24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74" t="s">
        <v>676</v>
      </c>
      <c r="C126" s="474"/>
      <c r="D126" s="19">
        <f>ANYO_MEMORIA</f>
        <v>2013</v>
      </c>
      <c r="E126" s="19">
        <f>ANYO_MEMORIA-1</f>
        <v>2012</v>
      </c>
      <c r="F126" s="19" t="s">
        <v>586</v>
      </c>
      <c r="H126" s="20"/>
    </row>
    <row r="127" spans="2:8" ht="12.75">
      <c r="B127" s="457" t="s">
        <v>677</v>
      </c>
      <c r="C127" s="102" t="s">
        <v>678</v>
      </c>
      <c r="D127" s="103">
        <v>68</v>
      </c>
      <c r="E127" s="103">
        <v>83</v>
      </c>
      <c r="F127" s="104">
        <f aca="true" t="shared" si="9" ref="F127:F133">IF(IF(E127="S/D",0,E127)&lt;&gt;0,(D127-E127)/E127,0)</f>
        <v>-0.18072289156626506</v>
      </c>
      <c r="H127" s="24"/>
    </row>
    <row r="128" spans="2:8" ht="12.75">
      <c r="B128" s="457"/>
      <c r="C128" s="105" t="s">
        <v>679</v>
      </c>
      <c r="D128" s="49">
        <v>0</v>
      </c>
      <c r="E128" s="49">
        <v>4</v>
      </c>
      <c r="F128" s="38">
        <f t="shared" si="9"/>
        <v>-1</v>
      </c>
      <c r="H128" s="24"/>
    </row>
    <row r="129" spans="2:8" ht="12.75">
      <c r="B129" s="457" t="s">
        <v>680</v>
      </c>
      <c r="C129" s="102" t="s">
        <v>678</v>
      </c>
      <c r="D129" s="106">
        <v>1</v>
      </c>
      <c r="E129" s="106">
        <v>0</v>
      </c>
      <c r="F129" s="107">
        <f t="shared" si="9"/>
        <v>0</v>
      </c>
      <c r="H129" s="24"/>
    </row>
    <row r="130" spans="2:8" ht="12.75">
      <c r="B130" s="457"/>
      <c r="C130" s="105" t="s">
        <v>679</v>
      </c>
      <c r="D130" s="108">
        <v>0</v>
      </c>
      <c r="E130" s="108">
        <v>0</v>
      </c>
      <c r="F130" s="109">
        <f t="shared" si="9"/>
        <v>0</v>
      </c>
      <c r="H130" s="24"/>
    </row>
    <row r="131" spans="2:8" ht="12.75">
      <c r="B131" s="457" t="s">
        <v>681</v>
      </c>
      <c r="C131" s="102" t="s">
        <v>678</v>
      </c>
      <c r="D131" s="106">
        <v>0</v>
      </c>
      <c r="E131" s="106">
        <v>0</v>
      </c>
      <c r="F131" s="107">
        <f t="shared" si="9"/>
        <v>0</v>
      </c>
      <c r="H131" s="24"/>
    </row>
    <row r="132" spans="2:8" ht="12.75">
      <c r="B132" s="457"/>
      <c r="C132" s="105" t="s">
        <v>682</v>
      </c>
      <c r="D132" s="108">
        <v>0</v>
      </c>
      <c r="E132" s="108">
        <v>0</v>
      </c>
      <c r="F132" s="109">
        <f t="shared" si="9"/>
        <v>0</v>
      </c>
      <c r="H132" s="24"/>
    </row>
    <row r="133" spans="2:8" ht="12.75">
      <c r="B133" s="468" t="s">
        <v>683</v>
      </c>
      <c r="C133" s="468"/>
      <c r="D133" s="110">
        <v>69</v>
      </c>
      <c r="E133" s="110">
        <v>87</v>
      </c>
      <c r="F133" s="111">
        <f t="shared" si="9"/>
        <v>-0.20689655172413793</v>
      </c>
      <c r="H133" s="24"/>
    </row>
    <row r="134" spans="2:3" ht="12.75">
      <c r="B134" s="112"/>
      <c r="C134" s="18"/>
    </row>
    <row r="135" spans="2:3" ht="12.75">
      <c r="B135" s="18"/>
      <c r="C135" s="18"/>
    </row>
    <row r="136" spans="2:8" ht="12.75">
      <c r="B136" s="456" t="s">
        <v>684</v>
      </c>
      <c r="C136" s="456"/>
      <c r="D136" s="19">
        <f>ANYO_MEMORIA</f>
        <v>2013</v>
      </c>
      <c r="E136" s="19">
        <f>ANYO_MEMORIA-1</f>
        <v>2012</v>
      </c>
      <c r="F136" s="19" t="s">
        <v>586</v>
      </c>
      <c r="H136" s="20"/>
    </row>
    <row r="137" spans="2:8" ht="12.75">
      <c r="B137" s="113" t="s">
        <v>685</v>
      </c>
      <c r="C137" s="114"/>
      <c r="D137" s="110">
        <v>23</v>
      </c>
      <c r="E137" s="110">
        <v>32</v>
      </c>
      <c r="F137" s="115">
        <f aca="true" t="shared" si="10" ref="F137:F147">IF(IF(E137="S/D",0,E137)&lt;&gt;0,(D137-E137)/E137,0)</f>
        <v>-0.28125</v>
      </c>
      <c r="H137" s="24"/>
    </row>
    <row r="138" spans="2:8" ht="12.75">
      <c r="B138" s="461" t="s">
        <v>686</v>
      </c>
      <c r="C138" s="31" t="s">
        <v>687</v>
      </c>
      <c r="D138" s="22">
        <v>2</v>
      </c>
      <c r="E138" s="22">
        <v>3</v>
      </c>
      <c r="F138" s="23">
        <f t="shared" si="10"/>
        <v>-0.3333333333333333</v>
      </c>
      <c r="H138" s="24"/>
    </row>
    <row r="139" spans="2:8" ht="12.75">
      <c r="B139" s="461"/>
      <c r="C139" s="25" t="s">
        <v>688</v>
      </c>
      <c r="D139" s="44">
        <v>6</v>
      </c>
      <c r="E139" s="44">
        <v>12</v>
      </c>
      <c r="F139" s="45">
        <f t="shared" si="10"/>
        <v>-0.5</v>
      </c>
      <c r="H139" s="24"/>
    </row>
    <row r="140" spans="2:8" ht="12.75">
      <c r="B140" s="461"/>
      <c r="C140" s="25" t="s">
        <v>689</v>
      </c>
      <c r="D140" s="44">
        <v>1</v>
      </c>
      <c r="E140" s="44">
        <v>0</v>
      </c>
      <c r="F140" s="45">
        <f t="shared" si="10"/>
        <v>0</v>
      </c>
      <c r="H140" s="24"/>
    </row>
    <row r="141" spans="2:8" ht="12.75">
      <c r="B141" s="461"/>
      <c r="C141" s="25" t="s">
        <v>690</v>
      </c>
      <c r="D141" s="44">
        <v>1</v>
      </c>
      <c r="E141" s="44">
        <v>0</v>
      </c>
      <c r="F141" s="45">
        <f t="shared" si="10"/>
        <v>0</v>
      </c>
      <c r="H141" s="24"/>
    </row>
    <row r="142" spans="2:8" ht="12.75">
      <c r="B142" s="461"/>
      <c r="C142" s="28" t="s">
        <v>691</v>
      </c>
      <c r="D142" s="44">
        <v>13</v>
      </c>
      <c r="E142" s="44">
        <v>0</v>
      </c>
      <c r="F142" s="45">
        <f t="shared" si="10"/>
        <v>0</v>
      </c>
      <c r="H142" s="24"/>
    </row>
    <row r="143" spans="2:8" ht="12.75">
      <c r="B143" s="461"/>
      <c r="C143" s="32" t="s">
        <v>692</v>
      </c>
      <c r="D143" s="44">
        <v>0</v>
      </c>
      <c r="E143" s="44">
        <v>17</v>
      </c>
      <c r="F143" s="45">
        <f t="shared" si="10"/>
        <v>-1</v>
      </c>
      <c r="H143" s="24"/>
    </row>
    <row r="144" spans="2:8" ht="12.75">
      <c r="B144" s="461" t="s">
        <v>693</v>
      </c>
      <c r="C144" s="31" t="s">
        <v>694</v>
      </c>
      <c r="D144" s="22">
        <v>8</v>
      </c>
      <c r="E144" s="22">
        <v>3</v>
      </c>
      <c r="F144" s="23">
        <f t="shared" si="10"/>
        <v>1.6666666666666667</v>
      </c>
      <c r="H144" s="24"/>
    </row>
    <row r="145" spans="2:8" ht="12.75">
      <c r="B145" s="461"/>
      <c r="C145" s="32" t="s">
        <v>695</v>
      </c>
      <c r="D145" s="71">
        <v>30</v>
      </c>
      <c r="E145" s="71">
        <v>13</v>
      </c>
      <c r="F145" s="58">
        <f t="shared" si="10"/>
        <v>1.3076923076923077</v>
      </c>
      <c r="H145" s="24"/>
    </row>
    <row r="146" spans="2:8" ht="12.75">
      <c r="B146" s="461" t="s">
        <v>696</v>
      </c>
      <c r="C146" s="21" t="s">
        <v>588</v>
      </c>
      <c r="D146" s="41">
        <v>28</v>
      </c>
      <c r="E146" s="41">
        <v>12</v>
      </c>
      <c r="F146" s="53">
        <f t="shared" si="10"/>
        <v>1.3333333333333333</v>
      </c>
      <c r="H146" s="24"/>
    </row>
    <row r="147" spans="2:8" ht="12.75">
      <c r="B147" s="461"/>
      <c r="C147" s="32" t="s">
        <v>628</v>
      </c>
      <c r="D147" s="49">
        <v>3</v>
      </c>
      <c r="E147" s="49">
        <v>28</v>
      </c>
      <c r="F147" s="38">
        <f t="shared" si="10"/>
        <v>-0.8928571428571429</v>
      </c>
      <c r="H147" s="24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56" t="s">
        <v>697</v>
      </c>
      <c r="C150" s="456"/>
      <c r="D150" s="19">
        <f>ANYO_MEMORIA</f>
        <v>2013</v>
      </c>
      <c r="E150" s="19">
        <f>ANYO_MEMORIA-1</f>
        <v>2012</v>
      </c>
      <c r="F150" s="19" t="s">
        <v>586</v>
      </c>
      <c r="H150" s="20"/>
    </row>
    <row r="151" spans="2:11" ht="12.75">
      <c r="B151" s="469" t="s">
        <v>698</v>
      </c>
      <c r="C151" s="31" t="s">
        <v>699</v>
      </c>
      <c r="D151" s="41">
        <v>1512</v>
      </c>
      <c r="E151" s="41">
        <v>1705</v>
      </c>
      <c r="F151" s="53">
        <f aca="true" t="shared" si="11" ref="F151:F172">IF(IF(E151="S/D",0,E151)&lt;&gt;0,(D151-E151)/E151,0)</f>
        <v>-0.11319648093841642</v>
      </c>
      <c r="H151" s="24"/>
      <c r="J151" s="116"/>
      <c r="K151" s="117"/>
    </row>
    <row r="152" spans="2:10" ht="12.75">
      <c r="B152" s="469"/>
      <c r="C152" s="21" t="s">
        <v>700</v>
      </c>
      <c r="D152" s="44">
        <v>150</v>
      </c>
      <c r="E152" s="44">
        <v>159</v>
      </c>
      <c r="F152" s="45">
        <f t="shared" si="11"/>
        <v>-0.05660377358490566</v>
      </c>
      <c r="H152" s="24"/>
      <c r="J152" s="55"/>
    </row>
    <row r="153" spans="2:8" ht="12.75">
      <c r="B153" s="469"/>
      <c r="C153" s="25" t="s">
        <v>701</v>
      </c>
      <c r="D153" s="44">
        <v>490</v>
      </c>
      <c r="E153" s="44">
        <v>480</v>
      </c>
      <c r="F153" s="45">
        <f t="shared" si="11"/>
        <v>0.020833333333333332</v>
      </c>
      <c r="H153" s="24"/>
    </row>
    <row r="154" spans="2:8" ht="12.75">
      <c r="B154" s="469"/>
      <c r="C154" s="25" t="s">
        <v>702</v>
      </c>
      <c r="D154" s="44">
        <v>432</v>
      </c>
      <c r="E154" s="44">
        <v>312</v>
      </c>
      <c r="F154" s="45">
        <f t="shared" si="11"/>
        <v>0.38461538461538464</v>
      </c>
      <c r="H154" s="24"/>
    </row>
    <row r="155" spans="2:8" ht="12.75">
      <c r="B155" s="469"/>
      <c r="C155" s="25" t="s">
        <v>703</v>
      </c>
      <c r="D155" s="44">
        <v>0</v>
      </c>
      <c r="E155" s="44">
        <v>0</v>
      </c>
      <c r="F155" s="45">
        <f t="shared" si="11"/>
        <v>0</v>
      </c>
      <c r="H155" s="24"/>
    </row>
    <row r="156" spans="2:8" ht="12.75">
      <c r="B156" s="469"/>
      <c r="C156" s="28" t="s">
        <v>704</v>
      </c>
      <c r="D156" s="44">
        <v>29</v>
      </c>
      <c r="E156" s="44">
        <v>30</v>
      </c>
      <c r="F156" s="45">
        <f t="shared" si="11"/>
        <v>-0.03333333333333333</v>
      </c>
      <c r="H156" s="24"/>
    </row>
    <row r="157" spans="2:8" ht="12.75">
      <c r="B157" s="469"/>
      <c r="C157" s="28" t="s">
        <v>705</v>
      </c>
      <c r="D157" s="44">
        <v>764</v>
      </c>
      <c r="E157" s="44">
        <v>775</v>
      </c>
      <c r="F157" s="45">
        <f t="shared" si="11"/>
        <v>-0.014193548387096775</v>
      </c>
      <c r="H157" s="24"/>
    </row>
    <row r="158" spans="2:8" ht="12.75">
      <c r="B158" s="469"/>
      <c r="C158" s="28" t="s">
        <v>706</v>
      </c>
      <c r="D158" s="44">
        <v>7</v>
      </c>
      <c r="E158" s="44">
        <v>7</v>
      </c>
      <c r="F158" s="45">
        <f t="shared" si="11"/>
        <v>0</v>
      </c>
      <c r="H158" s="24"/>
    </row>
    <row r="159" spans="2:8" ht="12.75">
      <c r="B159" s="469"/>
      <c r="C159" s="28" t="s">
        <v>707</v>
      </c>
      <c r="D159" s="44">
        <v>250</v>
      </c>
      <c r="E159" s="44">
        <v>251</v>
      </c>
      <c r="F159" s="45">
        <f t="shared" si="11"/>
        <v>-0.00398406374501992</v>
      </c>
      <c r="H159" s="24"/>
    </row>
    <row r="160" spans="2:8" ht="12.75">
      <c r="B160" s="469"/>
      <c r="C160" s="28" t="s">
        <v>708</v>
      </c>
      <c r="D160" s="44">
        <v>158</v>
      </c>
      <c r="E160" s="44">
        <v>220</v>
      </c>
      <c r="F160" s="45">
        <f t="shared" si="11"/>
        <v>-0.2818181818181818</v>
      </c>
      <c r="H160" s="24"/>
    </row>
    <row r="161" spans="2:8" ht="12.75">
      <c r="B161" s="469"/>
      <c r="C161" s="118" t="s">
        <v>615</v>
      </c>
      <c r="D161" s="57">
        <v>3792</v>
      </c>
      <c r="E161" s="57">
        <v>3939</v>
      </c>
      <c r="F161" s="58">
        <f t="shared" si="11"/>
        <v>-0.037319116527037316</v>
      </c>
      <c r="H161" s="24"/>
    </row>
    <row r="162" spans="2:11" ht="12.75">
      <c r="B162" s="461" t="s">
        <v>709</v>
      </c>
      <c r="C162" s="31" t="s">
        <v>699</v>
      </c>
      <c r="D162" s="41">
        <v>1896</v>
      </c>
      <c r="E162" s="41">
        <v>2089</v>
      </c>
      <c r="F162" s="53">
        <f t="shared" si="11"/>
        <v>-0.09238870272857827</v>
      </c>
      <c r="H162" s="24"/>
      <c r="J162" s="55"/>
      <c r="K162" s="9"/>
    </row>
    <row r="163" spans="2:8" ht="12.75">
      <c r="B163" s="461"/>
      <c r="C163" s="21" t="s">
        <v>700</v>
      </c>
      <c r="D163" s="44">
        <v>419</v>
      </c>
      <c r="E163" s="44">
        <v>414</v>
      </c>
      <c r="F163" s="45">
        <f t="shared" si="11"/>
        <v>0.012077294685990338</v>
      </c>
      <c r="H163" s="24"/>
    </row>
    <row r="164" spans="2:8" ht="12.75">
      <c r="B164" s="461"/>
      <c r="C164" s="25" t="s">
        <v>701</v>
      </c>
      <c r="D164" s="44">
        <v>502</v>
      </c>
      <c r="E164" s="44">
        <v>510</v>
      </c>
      <c r="F164" s="45">
        <f t="shared" si="11"/>
        <v>-0.01568627450980392</v>
      </c>
      <c r="H164" s="24"/>
    </row>
    <row r="165" spans="2:8" ht="12.75">
      <c r="B165" s="461"/>
      <c r="C165" s="25" t="s">
        <v>702</v>
      </c>
      <c r="D165" s="44">
        <v>687</v>
      </c>
      <c r="E165" s="44">
        <v>567</v>
      </c>
      <c r="F165" s="45">
        <f t="shared" si="11"/>
        <v>0.21164021164021163</v>
      </c>
      <c r="H165" s="24"/>
    </row>
    <row r="166" spans="2:8" ht="12.75">
      <c r="B166" s="461"/>
      <c r="C166" s="25" t="s">
        <v>703</v>
      </c>
      <c r="D166" s="44">
        <v>0</v>
      </c>
      <c r="E166" s="44">
        <v>0</v>
      </c>
      <c r="F166" s="45">
        <f t="shared" si="11"/>
        <v>0</v>
      </c>
      <c r="H166" s="24"/>
    </row>
    <row r="167" spans="2:8" ht="12.75">
      <c r="B167" s="461"/>
      <c r="C167" s="28" t="s">
        <v>704</v>
      </c>
      <c r="D167" s="44">
        <v>30</v>
      </c>
      <c r="E167" s="44">
        <v>36</v>
      </c>
      <c r="F167" s="45">
        <f t="shared" si="11"/>
        <v>-0.16666666666666666</v>
      </c>
      <c r="H167" s="24"/>
    </row>
    <row r="168" spans="2:8" ht="12.75">
      <c r="B168" s="461"/>
      <c r="C168" s="28" t="s">
        <v>705</v>
      </c>
      <c r="D168" s="44">
        <v>1105</v>
      </c>
      <c r="E168" s="44">
        <v>1127</v>
      </c>
      <c r="F168" s="45">
        <f t="shared" si="11"/>
        <v>-0.019520851818988466</v>
      </c>
      <c r="H168" s="24"/>
    </row>
    <row r="169" spans="2:8" ht="12.75">
      <c r="B169" s="461"/>
      <c r="C169" s="28" t="s">
        <v>706</v>
      </c>
      <c r="D169" s="44">
        <v>13</v>
      </c>
      <c r="E169" s="44">
        <v>15</v>
      </c>
      <c r="F169" s="45">
        <f t="shared" si="11"/>
        <v>-0.13333333333333333</v>
      </c>
      <c r="H169" s="24"/>
    </row>
    <row r="170" spans="2:8" ht="12.75">
      <c r="B170" s="461"/>
      <c r="C170" s="28" t="s">
        <v>707</v>
      </c>
      <c r="D170" s="44">
        <v>240</v>
      </c>
      <c r="E170" s="44">
        <v>258</v>
      </c>
      <c r="F170" s="45">
        <f t="shared" si="11"/>
        <v>-0.06976744186046512</v>
      </c>
      <c r="H170" s="24"/>
    </row>
    <row r="171" spans="2:8" ht="12.75">
      <c r="B171" s="461"/>
      <c r="C171" s="28" t="s">
        <v>708</v>
      </c>
      <c r="D171" s="44">
        <v>409</v>
      </c>
      <c r="E171" s="44">
        <v>465</v>
      </c>
      <c r="F171" s="45">
        <f t="shared" si="11"/>
        <v>-0.12043010752688173</v>
      </c>
      <c r="H171" s="24"/>
    </row>
    <row r="172" spans="2:8" ht="12.75">
      <c r="B172" s="461"/>
      <c r="C172" s="119" t="s">
        <v>615</v>
      </c>
      <c r="D172" s="65">
        <v>5301</v>
      </c>
      <c r="E172" s="65">
        <v>5481</v>
      </c>
      <c r="F172" s="38">
        <f t="shared" si="11"/>
        <v>-0.03284072249589491</v>
      </c>
      <c r="H172" s="24"/>
    </row>
    <row r="173" spans="2:3" ht="12.75">
      <c r="B173" s="18"/>
      <c r="C173" s="18"/>
    </row>
    <row r="174" spans="2:3" ht="12.75">
      <c r="B174" s="18"/>
      <c r="C174" s="18"/>
    </row>
    <row r="175" spans="2:8" ht="12.75">
      <c r="B175" s="453" t="s">
        <v>710</v>
      </c>
      <c r="C175" s="453"/>
      <c r="D175" s="19">
        <f>ANYO_MEMORIA</f>
        <v>2013</v>
      </c>
      <c r="E175" s="19">
        <f>ANYO_MEMORIA-1</f>
        <v>2012</v>
      </c>
      <c r="F175" s="19" t="s">
        <v>586</v>
      </c>
      <c r="H175" s="20"/>
    </row>
    <row r="176" spans="2:8" ht="12.75">
      <c r="B176" s="466" t="s">
        <v>711</v>
      </c>
      <c r="C176" s="466"/>
      <c r="D176" s="41">
        <v>1228</v>
      </c>
      <c r="E176" s="41">
        <v>1227</v>
      </c>
      <c r="F176" s="53">
        <f>IF(IF(E176="S/D",0,E176)&lt;&gt;0,(D176-E176)/E176,0)</f>
        <v>0.0008149959250203749</v>
      </c>
      <c r="H176" s="24"/>
    </row>
    <row r="177" spans="2:8" ht="12.75">
      <c r="B177" s="467" t="s">
        <v>712</v>
      </c>
      <c r="C177" s="467"/>
      <c r="D177" s="44">
        <v>1425</v>
      </c>
      <c r="E177" s="44">
        <v>1274</v>
      </c>
      <c r="F177" s="45">
        <f>IF(IF(E177="S/D",0,E177)&lt;&gt;0,(D177-E177)/E177,0)</f>
        <v>0.1185243328100471</v>
      </c>
      <c r="H177" s="24"/>
    </row>
    <row r="178" spans="2:8" ht="12.75">
      <c r="B178" s="464" t="s">
        <v>713</v>
      </c>
      <c r="C178" s="464"/>
      <c r="D178" s="49">
        <v>689</v>
      </c>
      <c r="E178" s="49">
        <v>699</v>
      </c>
      <c r="F178" s="38">
        <f>IF(IF(E178="S/D",0,E178)&lt;&gt;0,(D178-E178)/E178,0)</f>
        <v>-0.01430615164520744</v>
      </c>
      <c r="H178" s="24"/>
    </row>
    <row r="179" spans="2:3" ht="12.75">
      <c r="B179" s="18"/>
      <c r="C179" s="120"/>
    </row>
    <row r="180" spans="2:3" ht="12.75">
      <c r="B180" s="18"/>
      <c r="C180" s="18"/>
    </row>
    <row r="181" spans="2:8" ht="12.75" customHeight="1">
      <c r="B181" s="465" t="s">
        <v>714</v>
      </c>
      <c r="C181" s="465"/>
      <c r="D181" s="19">
        <f>ANYO_MEMORIA</f>
        <v>2013</v>
      </c>
      <c r="E181" s="19">
        <f>ANYO_MEMORIA-1</f>
        <v>2012</v>
      </c>
      <c r="F181" s="19" t="s">
        <v>586</v>
      </c>
      <c r="H181" s="20"/>
    </row>
    <row r="182" spans="2:8" ht="12.75" customHeight="1">
      <c r="B182" s="458" t="s">
        <v>715</v>
      </c>
      <c r="C182" s="458"/>
      <c r="D182" s="121"/>
      <c r="E182" s="121"/>
      <c r="F182" s="122"/>
      <c r="H182" s="24"/>
    </row>
    <row r="183" spans="2:8" ht="12.75" customHeight="1">
      <c r="B183" s="459" t="s">
        <v>716</v>
      </c>
      <c r="C183" s="459"/>
      <c r="D183" s="44">
        <v>455</v>
      </c>
      <c r="E183" s="44">
        <v>537</v>
      </c>
      <c r="F183" s="45">
        <f>IF(IF(E183="S/D",0,E183)&lt;&gt;0,(D183-E183)/E183,0)</f>
        <v>-0.1527001862197393</v>
      </c>
      <c r="H183" s="24"/>
    </row>
    <row r="184" spans="2:8" ht="12.75" customHeight="1">
      <c r="B184" s="459" t="s">
        <v>588</v>
      </c>
      <c r="C184" s="459"/>
      <c r="D184" s="44">
        <v>45</v>
      </c>
      <c r="E184" s="44">
        <v>118</v>
      </c>
      <c r="F184" s="45">
        <f>IF(IF(E184="S/D",0,E184)&lt;&gt;0,(D184-E184)/E184,0)</f>
        <v>-0.6186440677966102</v>
      </c>
      <c r="H184" s="24"/>
    </row>
    <row r="185" spans="2:8" ht="12.75" customHeight="1">
      <c r="B185" s="460" t="s">
        <v>628</v>
      </c>
      <c r="C185" s="460"/>
      <c r="D185" s="49">
        <v>21</v>
      </c>
      <c r="E185" s="49">
        <v>45</v>
      </c>
      <c r="F185" s="38">
        <f>IF(IF(E185="S/D",0,E185)&lt;&gt;0,(D185-E185)/E185,0)</f>
        <v>-0.5333333333333333</v>
      </c>
      <c r="H185" s="24"/>
    </row>
    <row r="186" spans="2:8" ht="12.75" customHeight="1">
      <c r="B186" s="458" t="s">
        <v>717</v>
      </c>
      <c r="C186" s="458"/>
      <c r="D186" s="125"/>
      <c r="E186" s="125"/>
      <c r="F186" s="126"/>
      <c r="H186" s="24"/>
    </row>
    <row r="187" spans="2:8" ht="12.75" customHeight="1">
      <c r="B187" s="459" t="s">
        <v>718</v>
      </c>
      <c r="C187" s="459"/>
      <c r="D187" s="44">
        <v>356</v>
      </c>
      <c r="E187" s="44">
        <v>610</v>
      </c>
      <c r="F187" s="45">
        <f>IF(IF(E187="S/D",0,E187)&lt;&gt;0,(D187-E187)/E187,0)</f>
        <v>-0.4163934426229508</v>
      </c>
      <c r="H187" s="24"/>
    </row>
    <row r="188" spans="2:8" ht="12.75" customHeight="1">
      <c r="B188" s="459" t="s">
        <v>719</v>
      </c>
      <c r="C188" s="459"/>
      <c r="D188" s="44">
        <v>301</v>
      </c>
      <c r="E188" s="44">
        <v>590</v>
      </c>
      <c r="F188" s="45">
        <f>IF(IF(E188="S/D",0,E188)&lt;&gt;0,(D188-E188)/E188,0)</f>
        <v>-0.48983050847457626</v>
      </c>
      <c r="H188" s="24"/>
    </row>
    <row r="189" spans="2:8" ht="12.75" customHeight="1">
      <c r="B189" s="460" t="s">
        <v>720</v>
      </c>
      <c r="C189" s="460"/>
      <c r="D189" s="71">
        <v>35</v>
      </c>
      <c r="E189" s="71">
        <v>1</v>
      </c>
      <c r="F189" s="38">
        <f>IF(IF(E189="S/D",0,E189)&lt;&gt;0,(D189-E189)/E189,0)</f>
        <v>34</v>
      </c>
      <c r="H189" s="24"/>
    </row>
    <row r="190" spans="2:8" ht="12.75" customHeight="1">
      <c r="B190" s="463" t="s">
        <v>721</v>
      </c>
      <c r="C190" s="463"/>
      <c r="D190" s="128">
        <v>25</v>
      </c>
      <c r="E190" s="128">
        <v>35</v>
      </c>
      <c r="F190" s="115">
        <f>IF(IF(E190="S/D",0,E190)&lt;&gt;0,(D190-E190)/E190,0)</f>
        <v>-0.2857142857142857</v>
      </c>
      <c r="H190" s="24"/>
    </row>
    <row r="191" spans="2:8" ht="12.75" customHeight="1">
      <c r="B191" s="458" t="s">
        <v>722</v>
      </c>
      <c r="C191" s="458"/>
      <c r="D191" s="121"/>
      <c r="E191" s="121"/>
      <c r="F191" s="122"/>
      <c r="H191" s="24"/>
    </row>
    <row r="192" spans="2:8" ht="12.75" customHeight="1">
      <c r="B192" s="459" t="s">
        <v>723</v>
      </c>
      <c r="C192" s="459"/>
      <c r="D192" s="44">
        <v>599</v>
      </c>
      <c r="E192" s="44">
        <v>1117</v>
      </c>
      <c r="F192" s="45">
        <f>IF(IF(E192="S/D",0,E192)&lt;&gt;0,(D192-E192)/E192,0)</f>
        <v>-0.4637421665174575</v>
      </c>
      <c r="H192" s="24"/>
    </row>
    <row r="193" spans="2:8" ht="12.75" customHeight="1">
      <c r="B193" s="460" t="s">
        <v>724</v>
      </c>
      <c r="C193" s="460"/>
      <c r="D193" s="129">
        <v>3749</v>
      </c>
      <c r="E193" s="129">
        <v>3622</v>
      </c>
      <c r="F193" s="130">
        <f>IF(IF(E193="S/D",0,E193)&lt;&gt;0,(D193-E193)/E193,0)</f>
        <v>0.03506350082827167</v>
      </c>
      <c r="G193" s="51"/>
      <c r="H193" s="24"/>
    </row>
    <row r="194" spans="2:8" ht="12.75" customHeight="1">
      <c r="B194" s="458" t="s">
        <v>725</v>
      </c>
      <c r="C194" s="458"/>
      <c r="D194" s="125"/>
      <c r="E194" s="125"/>
      <c r="F194" s="126"/>
      <c r="H194" s="24"/>
    </row>
    <row r="195" spans="2:8" ht="12.75" customHeight="1">
      <c r="B195" s="459" t="s">
        <v>726</v>
      </c>
      <c r="C195" s="459"/>
      <c r="D195" s="44">
        <v>0</v>
      </c>
      <c r="E195" s="44">
        <v>0</v>
      </c>
      <c r="F195" s="45">
        <f>IF(IF(E195="S/D",0,E195)&lt;&gt;0,(D195-E195)/E195,0)</f>
        <v>0</v>
      </c>
      <c r="H195" s="24"/>
    </row>
    <row r="196" spans="2:8" ht="12.75" customHeight="1">
      <c r="B196" s="460" t="s">
        <v>727</v>
      </c>
      <c r="C196" s="460"/>
      <c r="D196" s="71">
        <v>9</v>
      </c>
      <c r="E196" s="71">
        <v>7</v>
      </c>
      <c r="F196" s="58">
        <f>IF(IF(E196="S/D",0,E196)&lt;&gt;0,(D196-E196)/E196,0)</f>
        <v>0.2857142857142857</v>
      </c>
      <c r="H196" s="24"/>
    </row>
    <row r="197" spans="2:8" ht="12.75" customHeight="1">
      <c r="B197" s="458" t="s">
        <v>728</v>
      </c>
      <c r="C197" s="458"/>
      <c r="D197" s="121"/>
      <c r="E197" s="121"/>
      <c r="F197" s="122"/>
      <c r="H197" s="24"/>
    </row>
    <row r="198" spans="2:8" ht="12.75" customHeight="1">
      <c r="B198" s="459" t="s">
        <v>729</v>
      </c>
      <c r="C198" s="459"/>
      <c r="D198" s="44">
        <v>332</v>
      </c>
      <c r="E198" s="44">
        <v>393</v>
      </c>
      <c r="F198" s="45">
        <f>IF(IF(E198="S/D",0,E198)&lt;&gt;0,(D198-E198)/E198,0)</f>
        <v>-0.15521628498727735</v>
      </c>
      <c r="H198" s="24"/>
    </row>
    <row r="199" spans="2:8" ht="12.75" customHeight="1">
      <c r="B199" s="463" t="s">
        <v>730</v>
      </c>
      <c r="C199" s="463"/>
      <c r="D199" s="96">
        <v>0</v>
      </c>
      <c r="E199" s="96">
        <v>3</v>
      </c>
      <c r="F199" s="98">
        <f>IF(IF(E199="S/D",0,E199)&lt;&gt;0,(D199-E199)/E199,0)</f>
        <v>-1</v>
      </c>
      <c r="H199" s="24"/>
    </row>
    <row r="200" spans="2:6" ht="12.75">
      <c r="B200" s="18"/>
      <c r="C200" s="131"/>
      <c r="D200" s="95"/>
      <c r="E200" s="95"/>
      <c r="F200" s="95"/>
    </row>
    <row r="201" spans="2:3" ht="12.75">
      <c r="B201" s="18"/>
      <c r="C201" s="18"/>
    </row>
    <row r="202" spans="2:8" ht="12.75">
      <c r="B202" s="456" t="s">
        <v>731</v>
      </c>
      <c r="C202" s="456"/>
      <c r="D202" s="19">
        <f>ANYO_MEMORIA</f>
        <v>2013</v>
      </c>
      <c r="E202" s="19">
        <f>ANYO_MEMORIA-1</f>
        <v>2012</v>
      </c>
      <c r="F202" s="19" t="s">
        <v>586</v>
      </c>
      <c r="H202" s="20"/>
    </row>
    <row r="203" spans="2:8" ht="12.75">
      <c r="B203" s="452" t="s">
        <v>732</v>
      </c>
      <c r="C203" s="452"/>
      <c r="D203" s="128">
        <v>85</v>
      </c>
      <c r="E203" s="128">
        <v>186</v>
      </c>
      <c r="F203" s="115">
        <f aca="true" t="shared" si="12" ref="F203:F209">IF(IF(E203="S/D",0,E203)&lt;&gt;0,(D203-E203)/E203,0)</f>
        <v>-0.543010752688172</v>
      </c>
      <c r="H203" s="24"/>
    </row>
    <row r="204" spans="2:8" ht="12.75">
      <c r="B204" s="461" t="s">
        <v>733</v>
      </c>
      <c r="C204" s="31" t="s">
        <v>734</v>
      </c>
      <c r="D204" s="41">
        <v>9</v>
      </c>
      <c r="E204" s="41">
        <v>17</v>
      </c>
      <c r="F204" s="53">
        <f t="shared" si="12"/>
        <v>-0.47058823529411764</v>
      </c>
      <c r="H204" s="24"/>
    </row>
    <row r="205" spans="2:8" ht="12.75">
      <c r="B205" s="461"/>
      <c r="C205" s="25" t="s">
        <v>735</v>
      </c>
      <c r="D205" s="44">
        <v>0</v>
      </c>
      <c r="E205" s="44">
        <v>0</v>
      </c>
      <c r="F205" s="45">
        <f t="shared" si="12"/>
        <v>0</v>
      </c>
      <c r="H205" s="24"/>
    </row>
    <row r="206" spans="2:8" ht="12.75">
      <c r="B206" s="461"/>
      <c r="C206" s="32" t="s">
        <v>736</v>
      </c>
      <c r="D206" s="71">
        <v>0</v>
      </c>
      <c r="E206" s="71">
        <v>2</v>
      </c>
      <c r="F206" s="58">
        <f t="shared" si="12"/>
        <v>-1</v>
      </c>
      <c r="H206" s="24"/>
    </row>
    <row r="207" spans="2:8" ht="12.75">
      <c r="B207" s="462" t="s">
        <v>737</v>
      </c>
      <c r="C207" s="462"/>
      <c r="D207" s="41">
        <v>0</v>
      </c>
      <c r="E207" s="41">
        <v>0</v>
      </c>
      <c r="F207" s="53">
        <f t="shared" si="12"/>
        <v>0</v>
      </c>
      <c r="H207" s="24"/>
    </row>
    <row r="208" spans="2:8" ht="12.75">
      <c r="B208" s="454" t="s">
        <v>738</v>
      </c>
      <c r="C208" s="454"/>
      <c r="D208" s="44">
        <v>10</v>
      </c>
      <c r="E208" s="44">
        <v>27</v>
      </c>
      <c r="F208" s="45">
        <f t="shared" si="12"/>
        <v>-0.6296296296296297</v>
      </c>
      <c r="H208" s="24"/>
    </row>
    <row r="209" spans="2:8" ht="12.75">
      <c r="B209" s="455" t="s">
        <v>739</v>
      </c>
      <c r="C209" s="455"/>
      <c r="D209" s="49">
        <v>0</v>
      </c>
      <c r="E209" s="49">
        <v>10</v>
      </c>
      <c r="F209" s="38">
        <f t="shared" si="12"/>
        <v>-1</v>
      </c>
      <c r="H209" s="24"/>
    </row>
    <row r="210" spans="2:3" ht="12.75">
      <c r="B210" s="18"/>
      <c r="C210" s="18"/>
    </row>
    <row r="211" spans="2:3" ht="12.75">
      <c r="B211" s="18"/>
      <c r="C211" s="18"/>
    </row>
    <row r="212" spans="2:8" ht="12.75">
      <c r="B212" s="456" t="s">
        <v>740</v>
      </c>
      <c r="C212" s="456"/>
      <c r="D212" s="19">
        <f>ANYO_MEMORIA</f>
        <v>2013</v>
      </c>
      <c r="E212" s="19">
        <f>ANYO_MEMORIA-1</f>
        <v>2012</v>
      </c>
      <c r="F212" s="19" t="s">
        <v>586</v>
      </c>
      <c r="H212" s="20"/>
    </row>
    <row r="213" spans="2:8" ht="12.75">
      <c r="B213" s="452" t="s">
        <v>732</v>
      </c>
      <c r="C213" s="452"/>
      <c r="D213" s="128">
        <v>18</v>
      </c>
      <c r="E213" s="128">
        <v>13</v>
      </c>
      <c r="F213" s="115">
        <f>IF(IF(E213="S/D",0,E213)&lt;&gt;0,(D213-E213)/E213,0)</f>
        <v>0.38461538461538464</v>
      </c>
      <c r="H213" s="24"/>
    </row>
    <row r="214" spans="2:8" ht="12.75">
      <c r="B214" s="457" t="s">
        <v>741</v>
      </c>
      <c r="C214" s="52" t="s">
        <v>742</v>
      </c>
      <c r="D214" s="41">
        <v>158</v>
      </c>
      <c r="E214" s="41">
        <v>190</v>
      </c>
      <c r="F214" s="53">
        <f>IF(IF(E214="S/D",0,E214)&lt;&gt;0,(D214-E214)/E214,0)</f>
        <v>-0.16842105263157894</v>
      </c>
      <c r="H214" s="24"/>
    </row>
    <row r="215" spans="2:8" ht="12.75">
      <c r="B215" s="457"/>
      <c r="C215" s="54" t="s">
        <v>743</v>
      </c>
      <c r="D215" s="44">
        <v>7</v>
      </c>
      <c r="E215" s="44">
        <v>4</v>
      </c>
      <c r="F215" s="45">
        <f>IF(IF(E215="S/D",0,E215)&lt;&gt;0,(D215-E215)/E215,0)</f>
        <v>0.75</v>
      </c>
      <c r="H215" s="24"/>
    </row>
    <row r="216" spans="2:8" ht="12.75">
      <c r="B216" s="457"/>
      <c r="C216" s="48" t="s">
        <v>692</v>
      </c>
      <c r="D216" s="71">
        <v>13</v>
      </c>
      <c r="E216" s="71">
        <v>0</v>
      </c>
      <c r="F216" s="58">
        <f>IF(IF(E216="S/D",0,E216)&lt;&gt;0,(D216-E216)/E216,0)</f>
        <v>0</v>
      </c>
      <c r="H216" s="24"/>
    </row>
    <row r="217" spans="2:8" ht="12.75">
      <c r="B217" s="457" t="s">
        <v>739</v>
      </c>
      <c r="C217" s="457"/>
      <c r="D217" s="96">
        <v>23</v>
      </c>
      <c r="E217" s="96">
        <v>117</v>
      </c>
      <c r="F217" s="98">
        <f>IF(IF(E217="S/D",0,E217)&lt;&gt;0,(D217-E217)/E217,0)</f>
        <v>-0.8034188034188035</v>
      </c>
      <c r="H217" s="24"/>
    </row>
    <row r="218" spans="2:3" ht="12.75">
      <c r="B218" s="18"/>
      <c r="C218" s="18"/>
    </row>
    <row r="219" spans="2:10" ht="12.75">
      <c r="B219" s="18"/>
      <c r="C219" s="18"/>
      <c r="J219" s="11"/>
    </row>
    <row r="220" spans="2:10" ht="12.75">
      <c r="B220" s="456" t="s">
        <v>744</v>
      </c>
      <c r="C220" s="456"/>
      <c r="D220" s="19">
        <f>ANYO_MEMORIA</f>
        <v>2013</v>
      </c>
      <c r="E220" s="19">
        <f>ANYO_MEMORIA-1</f>
        <v>2012</v>
      </c>
      <c r="F220" s="19" t="s">
        <v>586</v>
      </c>
      <c r="H220" s="20"/>
      <c r="J220" s="132"/>
    </row>
    <row r="221" spans="2:8" ht="12.75">
      <c r="B221" s="457" t="s">
        <v>745</v>
      </c>
      <c r="C221" s="133" t="s">
        <v>746</v>
      </c>
      <c r="D221" s="41">
        <v>6</v>
      </c>
      <c r="E221" s="41">
        <v>11</v>
      </c>
      <c r="F221" s="53">
        <f>IF(IF(E221="S/D",0,E221)&lt;&gt;0,(D221-E221)/E221,0)</f>
        <v>-0.45454545454545453</v>
      </c>
      <c r="H221" s="24"/>
    </row>
    <row r="222" spans="2:8" ht="12.75">
      <c r="B222" s="457"/>
      <c r="C222" s="134" t="s">
        <v>747</v>
      </c>
      <c r="D222" s="71">
        <v>97</v>
      </c>
      <c r="E222" s="71">
        <v>122</v>
      </c>
      <c r="F222" s="58">
        <f>IF(IF(E222="S/D",0,E222)&lt;&gt;0,(D222-E222)/E222,0)</f>
        <v>-0.20491803278688525</v>
      </c>
      <c r="H222" s="24"/>
    </row>
    <row r="223" spans="2:8" ht="12.75">
      <c r="B223" s="452" t="s">
        <v>748</v>
      </c>
      <c r="C223" s="452"/>
      <c r="D223" s="128">
        <v>57</v>
      </c>
      <c r="E223" s="128">
        <v>150</v>
      </c>
      <c r="F223" s="115">
        <f>IF(IF(E223="S/D",0,E223)&lt;&gt;0,(D223-E223)/E223,0)</f>
        <v>-0.62</v>
      </c>
      <c r="H223" s="24"/>
    </row>
    <row r="224" spans="2:8" ht="12.75">
      <c r="B224" s="452" t="s">
        <v>749</v>
      </c>
      <c r="C224" s="452"/>
      <c r="D224" s="96">
        <v>0</v>
      </c>
      <c r="E224" s="96">
        <v>0</v>
      </c>
      <c r="F224" s="98">
        <f>IF(IF(E224="S/D",0,E224)&lt;&gt;0,(D224-E224)/E224,0)</f>
        <v>0</v>
      </c>
      <c r="H224" s="24"/>
    </row>
    <row r="225" spans="2:3" ht="12.75">
      <c r="B225" s="18"/>
      <c r="C225" s="18"/>
    </row>
    <row r="227" spans="2:8" ht="12.75">
      <c r="B227" s="453" t="s">
        <v>750</v>
      </c>
      <c r="C227" s="453"/>
      <c r="D227" s="135" t="s">
        <v>751</v>
      </c>
      <c r="E227" s="135" t="s">
        <v>752</v>
      </c>
      <c r="F227" s="135" t="s">
        <v>753</v>
      </c>
      <c r="H227" s="20"/>
    </row>
    <row r="228" spans="2:8" ht="12.75">
      <c r="B228" s="451" t="s">
        <v>754</v>
      </c>
      <c r="C228" s="451"/>
      <c r="D228" s="451"/>
      <c r="E228" s="451"/>
      <c r="F228" s="451"/>
      <c r="H228" s="24"/>
    </row>
    <row r="229" spans="2:8" ht="12.75">
      <c r="B229" s="136" t="s">
        <v>755</v>
      </c>
      <c r="C229" s="137"/>
      <c r="D229" s="128">
        <v>10</v>
      </c>
      <c r="E229" s="128">
        <v>20</v>
      </c>
      <c r="F229" s="128">
        <v>4</v>
      </c>
      <c r="H229" s="24"/>
    </row>
    <row r="230" spans="2:8" ht="12.75">
      <c r="B230" s="136" t="s">
        <v>756</v>
      </c>
      <c r="C230" s="137"/>
      <c r="D230" s="44">
        <v>27</v>
      </c>
      <c r="E230" s="44">
        <v>33</v>
      </c>
      <c r="F230" s="44">
        <v>0</v>
      </c>
      <c r="H230" s="24"/>
    </row>
    <row r="231" spans="2:8" ht="12.75">
      <c r="B231" s="136" t="s">
        <v>757</v>
      </c>
      <c r="C231" s="137"/>
      <c r="D231" s="44">
        <v>225</v>
      </c>
      <c r="E231" s="44">
        <v>473</v>
      </c>
      <c r="F231" s="44">
        <v>153</v>
      </c>
      <c r="H231" s="24"/>
    </row>
    <row r="232" spans="2:8" ht="12.75">
      <c r="B232" s="136" t="s">
        <v>758</v>
      </c>
      <c r="C232" s="137"/>
      <c r="D232" s="44">
        <v>347</v>
      </c>
      <c r="E232" s="44">
        <v>372</v>
      </c>
      <c r="F232" s="44">
        <v>0</v>
      </c>
      <c r="H232" s="24"/>
    </row>
    <row r="233" spans="2:8" ht="12.75">
      <c r="B233" s="136" t="s">
        <v>759</v>
      </c>
      <c r="C233" s="137"/>
      <c r="D233" s="44">
        <v>71</v>
      </c>
      <c r="E233" s="44">
        <v>166</v>
      </c>
      <c r="F233" s="44">
        <v>65</v>
      </c>
      <c r="H233" s="24"/>
    </row>
    <row r="234" spans="2:8" ht="12.75">
      <c r="B234" s="136" t="s">
        <v>760</v>
      </c>
      <c r="C234" s="137"/>
      <c r="D234" s="44">
        <v>70</v>
      </c>
      <c r="E234" s="44">
        <v>81</v>
      </c>
      <c r="F234" s="44">
        <v>0</v>
      </c>
      <c r="H234" s="24"/>
    </row>
    <row r="235" spans="2:8" ht="12.75">
      <c r="B235" s="136" t="s">
        <v>761</v>
      </c>
      <c r="C235" s="137"/>
      <c r="D235" s="44">
        <v>1</v>
      </c>
      <c r="E235" s="44">
        <v>0</v>
      </c>
      <c r="F235" s="44">
        <v>0</v>
      </c>
      <c r="H235" s="24"/>
    </row>
    <row r="236" spans="2:8" ht="12.75">
      <c r="B236" s="136" t="s">
        <v>762</v>
      </c>
      <c r="C236" s="137"/>
      <c r="D236" s="44">
        <v>223</v>
      </c>
      <c r="E236" s="44">
        <v>509</v>
      </c>
      <c r="F236" s="44">
        <v>169</v>
      </c>
      <c r="H236" s="24"/>
    </row>
    <row r="237" spans="2:8" ht="12.75">
      <c r="B237" s="136" t="s">
        <v>763</v>
      </c>
      <c r="C237" s="137"/>
      <c r="D237" s="44">
        <v>221</v>
      </c>
      <c r="E237" s="44">
        <v>427</v>
      </c>
      <c r="F237" s="44">
        <v>172</v>
      </c>
      <c r="H237" s="24"/>
    </row>
    <row r="238" spans="2:8" ht="12.75">
      <c r="B238" s="136" t="s">
        <v>764</v>
      </c>
      <c r="C238" s="137"/>
      <c r="D238" s="44">
        <v>33</v>
      </c>
      <c r="E238" s="44">
        <v>42</v>
      </c>
      <c r="F238" s="44">
        <v>0</v>
      </c>
      <c r="H238" s="24"/>
    </row>
    <row r="239" spans="2:8" ht="12.75">
      <c r="B239" s="136" t="s">
        <v>765</v>
      </c>
      <c r="C239" s="137"/>
      <c r="D239" s="44">
        <v>2</v>
      </c>
      <c r="E239" s="44">
        <v>5</v>
      </c>
      <c r="F239" s="44">
        <v>0</v>
      </c>
      <c r="H239" s="24"/>
    </row>
    <row r="240" spans="2:8" ht="12.75">
      <c r="B240" s="136" t="s">
        <v>766</v>
      </c>
      <c r="C240" s="137"/>
      <c r="D240" s="44">
        <v>305</v>
      </c>
      <c r="E240" s="44">
        <v>104</v>
      </c>
      <c r="F240" s="44">
        <v>11</v>
      </c>
      <c r="H240" s="24"/>
    </row>
    <row r="241" spans="2:8" ht="12.75">
      <c r="B241" s="136" t="s">
        <v>767</v>
      </c>
      <c r="C241" s="137"/>
      <c r="D241" s="44">
        <v>1</v>
      </c>
      <c r="E241" s="44">
        <v>1</v>
      </c>
      <c r="F241" s="44">
        <v>0</v>
      </c>
      <c r="H241" s="24"/>
    </row>
    <row r="242" spans="2:8" ht="12.75">
      <c r="B242" s="450" t="s">
        <v>615</v>
      </c>
      <c r="C242" s="450"/>
      <c r="D242" s="65">
        <f>SUM(D229:D241)</f>
        <v>1536</v>
      </c>
      <c r="E242" s="65">
        <f>SUM(E229:E241)</f>
        <v>2233</v>
      </c>
      <c r="F242" s="65">
        <f>SUM(F229:F241)</f>
        <v>574</v>
      </c>
      <c r="H242" s="24"/>
    </row>
    <row r="243" spans="2:6" ht="12.75">
      <c r="B243" s="451" t="s">
        <v>768</v>
      </c>
      <c r="C243" s="451"/>
      <c r="D243" s="451"/>
      <c r="E243" s="451"/>
      <c r="F243" s="451"/>
    </row>
    <row r="244" spans="2:6" ht="12.75">
      <c r="B244" s="136" t="s">
        <v>769</v>
      </c>
      <c r="C244" s="137"/>
      <c r="D244" s="128">
        <v>1</v>
      </c>
      <c r="E244" s="128">
        <v>2</v>
      </c>
      <c r="F244" s="128">
        <v>1</v>
      </c>
    </row>
    <row r="245" spans="2:6" ht="12.75">
      <c r="B245" s="136" t="s">
        <v>770</v>
      </c>
      <c r="C245" s="137"/>
      <c r="D245" s="44">
        <v>8</v>
      </c>
      <c r="E245" s="44">
        <v>10</v>
      </c>
      <c r="F245" s="44">
        <v>3</v>
      </c>
    </row>
    <row r="246" spans="2:6" ht="12.75">
      <c r="B246" s="450" t="s">
        <v>615</v>
      </c>
      <c r="C246" s="450"/>
      <c r="D246" s="65">
        <f>SUM(D244:D245)</f>
        <v>9</v>
      </c>
      <c r="E246" s="65">
        <f>SUM(E244:E245)</f>
        <v>12</v>
      </c>
      <c r="F246" s="65">
        <f>SUM(F244:F245)</f>
        <v>4</v>
      </c>
    </row>
    <row r="247" spans="2:6" ht="12.75">
      <c r="B247" s="451" t="s">
        <v>771</v>
      </c>
      <c r="C247" s="451"/>
      <c r="D247" s="451"/>
      <c r="E247" s="451"/>
      <c r="F247" s="451"/>
    </row>
    <row r="248" spans="2:6" ht="12.75">
      <c r="B248" s="136" t="s">
        <v>772</v>
      </c>
      <c r="C248" s="137"/>
      <c r="D248" s="128">
        <v>20</v>
      </c>
      <c r="E248" s="128">
        <v>64</v>
      </c>
      <c r="F248" s="128"/>
    </row>
    <row r="249" spans="2:6" ht="12.75">
      <c r="B249" s="136" t="s">
        <v>773</v>
      </c>
      <c r="C249" s="137"/>
      <c r="D249" s="44">
        <v>45</v>
      </c>
      <c r="E249" s="44">
        <v>134</v>
      </c>
      <c r="F249" s="44"/>
    </row>
    <row r="250" spans="2:6" ht="12.75">
      <c r="B250" s="136" t="s">
        <v>774</v>
      </c>
      <c r="C250" s="137"/>
      <c r="D250" s="44">
        <v>2</v>
      </c>
      <c r="E250" s="44">
        <v>9</v>
      </c>
      <c r="F250" s="44"/>
    </row>
    <row r="251" spans="2:6" ht="12.75">
      <c r="B251" s="136" t="s">
        <v>775</v>
      </c>
      <c r="C251" s="137"/>
      <c r="D251" s="44">
        <v>37</v>
      </c>
      <c r="E251" s="44">
        <v>107</v>
      </c>
      <c r="F251" s="44"/>
    </row>
    <row r="252" spans="2:6" ht="12.75">
      <c r="B252" s="136" t="s">
        <v>776</v>
      </c>
      <c r="C252" s="137"/>
      <c r="D252" s="44">
        <v>6</v>
      </c>
      <c r="E252" s="44">
        <v>16</v>
      </c>
      <c r="F252" s="44">
        <v>2</v>
      </c>
    </row>
    <row r="253" spans="2:6" ht="12.75">
      <c r="B253" s="136" t="s">
        <v>777</v>
      </c>
      <c r="C253" s="137"/>
      <c r="D253" s="44">
        <v>0</v>
      </c>
      <c r="E253" s="44"/>
      <c r="F253" s="44"/>
    </row>
    <row r="254" spans="2:6" ht="12.75">
      <c r="B254" s="136" t="s">
        <v>778</v>
      </c>
      <c r="C254" s="137"/>
      <c r="D254" s="44">
        <v>0</v>
      </c>
      <c r="E254" s="44"/>
      <c r="F254" s="44"/>
    </row>
    <row r="255" spans="2:6" ht="12.75">
      <c r="B255" s="136" t="s">
        <v>779</v>
      </c>
      <c r="C255" s="137"/>
      <c r="D255" s="44">
        <v>0</v>
      </c>
      <c r="E255" s="44"/>
      <c r="F255" s="44"/>
    </row>
    <row r="256" spans="2:6" ht="12.75">
      <c r="B256" s="136" t="s">
        <v>780</v>
      </c>
      <c r="C256" s="137"/>
      <c r="D256" s="44">
        <v>40</v>
      </c>
      <c r="E256" s="44">
        <v>93</v>
      </c>
      <c r="F256" s="44"/>
    </row>
    <row r="257" spans="2:6" ht="12.75">
      <c r="B257" s="136" t="s">
        <v>781</v>
      </c>
      <c r="C257" s="137"/>
      <c r="D257" s="44">
        <v>47</v>
      </c>
      <c r="E257" s="44">
        <v>179</v>
      </c>
      <c r="F257" s="44"/>
    </row>
    <row r="258" spans="2:6" ht="12.75">
      <c r="B258" s="136" t="s">
        <v>782</v>
      </c>
      <c r="C258" s="137"/>
      <c r="D258" s="44">
        <v>0</v>
      </c>
      <c r="E258" s="44"/>
      <c r="F258" s="44"/>
    </row>
    <row r="259" spans="2:6" ht="12.75">
      <c r="B259" s="136" t="s">
        <v>783</v>
      </c>
      <c r="C259" s="137"/>
      <c r="D259" s="44">
        <v>5</v>
      </c>
      <c r="E259" s="44">
        <v>4</v>
      </c>
      <c r="F259" s="44"/>
    </row>
    <row r="260" spans="2:6" ht="12.75">
      <c r="B260" s="136" t="s">
        <v>784</v>
      </c>
      <c r="C260" s="137"/>
      <c r="D260" s="44">
        <v>0</v>
      </c>
      <c r="E260" s="44"/>
      <c r="F260" s="44"/>
    </row>
    <row r="261" spans="2:6" ht="12.75">
      <c r="B261" s="136" t="s">
        <v>785</v>
      </c>
      <c r="C261" s="137"/>
      <c r="D261" s="44">
        <v>0</v>
      </c>
      <c r="E261" s="44"/>
      <c r="F261" s="44"/>
    </row>
    <row r="262" spans="2:6" ht="12.75">
      <c r="B262" s="136" t="s">
        <v>786</v>
      </c>
      <c r="C262" s="137"/>
      <c r="D262" s="44">
        <v>0</v>
      </c>
      <c r="E262" s="44"/>
      <c r="F262" s="44"/>
    </row>
    <row r="263" spans="2:6" ht="12.75">
      <c r="B263" s="450" t="s">
        <v>615</v>
      </c>
      <c r="C263" s="450"/>
      <c r="D263" s="65">
        <f>SUM(D248:D262)</f>
        <v>202</v>
      </c>
      <c r="E263" s="65">
        <f>SUM(E248:E262)</f>
        <v>606</v>
      </c>
      <c r="F263" s="65">
        <f>SUM(F248:F262)</f>
        <v>2</v>
      </c>
    </row>
    <row r="264" spans="2:6" ht="12.75">
      <c r="B264" s="451" t="s">
        <v>733</v>
      </c>
      <c r="C264" s="451"/>
      <c r="D264" s="451"/>
      <c r="E264" s="451"/>
      <c r="F264" s="451"/>
    </row>
    <row r="265" spans="2:6" ht="12.75">
      <c r="B265" s="136" t="s">
        <v>787</v>
      </c>
      <c r="C265" s="137"/>
      <c r="D265" s="128">
        <v>2</v>
      </c>
      <c r="E265" s="128">
        <v>4</v>
      </c>
      <c r="F265" s="128">
        <v>1</v>
      </c>
    </row>
    <row r="266" spans="2:6" ht="12.75">
      <c r="B266" s="450" t="s">
        <v>615</v>
      </c>
      <c r="C266" s="450"/>
      <c r="D266" s="65">
        <f>D265</f>
        <v>2</v>
      </c>
      <c r="E266" s="65">
        <f>E265</f>
        <v>4</v>
      </c>
      <c r="F266" s="65">
        <f>F265</f>
        <v>1</v>
      </c>
    </row>
    <row r="267" spans="2:6" ht="12.75">
      <c r="B267" s="451" t="s">
        <v>788</v>
      </c>
      <c r="C267" s="451"/>
      <c r="D267" s="451"/>
      <c r="E267" s="451"/>
      <c r="F267" s="451"/>
    </row>
    <row r="268" spans="2:6" ht="12.75">
      <c r="B268" s="136" t="s">
        <v>789</v>
      </c>
      <c r="C268" s="137"/>
      <c r="D268" s="128">
        <v>126</v>
      </c>
      <c r="E268" s="128">
        <v>220</v>
      </c>
      <c r="F268" s="128"/>
    </row>
    <row r="269" spans="2:6" ht="12.75">
      <c r="B269" s="136" t="s">
        <v>790</v>
      </c>
      <c r="C269" s="137"/>
      <c r="D269" s="44">
        <v>11</v>
      </c>
      <c r="E269" s="44">
        <v>21</v>
      </c>
      <c r="F269" s="44"/>
    </row>
    <row r="270" spans="2:6" ht="12.75">
      <c r="B270" s="136" t="s">
        <v>791</v>
      </c>
      <c r="C270" s="137"/>
      <c r="D270" s="44">
        <v>1</v>
      </c>
      <c r="E270" s="44">
        <v>3</v>
      </c>
      <c r="F270" s="44"/>
    </row>
    <row r="271" spans="2:6" ht="12.75">
      <c r="B271" s="136" t="s">
        <v>792</v>
      </c>
      <c r="C271" s="137"/>
      <c r="D271" s="44">
        <v>0</v>
      </c>
      <c r="E271" s="44"/>
      <c r="F271" s="44"/>
    </row>
    <row r="272" spans="2:6" ht="12.75">
      <c r="B272" s="136" t="s">
        <v>793</v>
      </c>
      <c r="C272" s="137"/>
      <c r="D272" s="44">
        <v>0</v>
      </c>
      <c r="E272" s="44"/>
      <c r="F272" s="44"/>
    </row>
    <row r="273" spans="2:6" ht="12.75">
      <c r="B273" s="136" t="s">
        <v>794</v>
      </c>
      <c r="C273" s="137"/>
      <c r="D273" s="44">
        <v>7</v>
      </c>
      <c r="E273" s="44">
        <v>15</v>
      </c>
      <c r="F273" s="44"/>
    </row>
    <row r="274" spans="2:6" ht="12.75">
      <c r="B274" s="450" t="s">
        <v>615</v>
      </c>
      <c r="C274" s="450"/>
      <c r="D274" s="65">
        <f>SUM(D268:D273)</f>
        <v>145</v>
      </c>
      <c r="E274" s="65">
        <f>SUM(E268:E273)</f>
        <v>259</v>
      </c>
      <c r="F274" s="65">
        <f>SUM(F268:F273)</f>
        <v>0</v>
      </c>
    </row>
    <row r="275" spans="2:6" ht="12.75">
      <c r="B275" s="451" t="s">
        <v>795</v>
      </c>
      <c r="C275" s="451"/>
      <c r="D275" s="451"/>
      <c r="E275" s="451"/>
      <c r="F275" s="451"/>
    </row>
    <row r="276" spans="2:6" ht="12.75">
      <c r="B276" s="136" t="s">
        <v>796</v>
      </c>
      <c r="C276" s="137"/>
      <c r="D276" s="128">
        <v>0</v>
      </c>
      <c r="E276" s="128">
        <v>0</v>
      </c>
      <c r="F276" s="128">
        <v>0</v>
      </c>
    </row>
    <row r="277" spans="2:6" ht="12.75">
      <c r="B277" s="136" t="s">
        <v>797</v>
      </c>
      <c r="C277" s="137"/>
      <c r="D277" s="44">
        <v>0</v>
      </c>
      <c r="E277" s="44">
        <v>0</v>
      </c>
      <c r="F277" s="44">
        <v>0</v>
      </c>
    </row>
    <row r="278" spans="2:6" ht="12.75">
      <c r="B278" s="136" t="s">
        <v>563</v>
      </c>
      <c r="C278" s="137"/>
      <c r="D278" s="44">
        <v>0</v>
      </c>
      <c r="E278" s="44">
        <v>0</v>
      </c>
      <c r="F278" s="44">
        <v>0</v>
      </c>
    </row>
    <row r="279" spans="2:6" ht="12.75">
      <c r="B279" s="450" t="s">
        <v>615</v>
      </c>
      <c r="C279" s="450"/>
      <c r="D279" s="65">
        <f>SUM(D276:D278)</f>
        <v>0</v>
      </c>
      <c r="E279" s="65">
        <f>SUM(E276:E278)</f>
        <v>0</v>
      </c>
      <c r="F279" s="65">
        <f>SUM(F276:F278)</f>
        <v>0</v>
      </c>
    </row>
    <row r="280" spans="2:6" ht="12.75">
      <c r="B280" s="451" t="s">
        <v>798</v>
      </c>
      <c r="C280" s="451"/>
      <c r="D280" s="451"/>
      <c r="E280" s="451"/>
      <c r="F280" s="451"/>
    </row>
    <row r="281" spans="2:6" ht="12.75">
      <c r="B281" s="136" t="s">
        <v>799</v>
      </c>
      <c r="C281" s="137"/>
      <c r="D281" s="128">
        <v>0</v>
      </c>
      <c r="E281" s="128"/>
      <c r="F281" s="128"/>
    </row>
    <row r="282" spans="2:6" ht="12.75">
      <c r="B282" s="136" t="s">
        <v>800</v>
      </c>
      <c r="C282" s="137"/>
      <c r="D282" s="44">
        <v>0</v>
      </c>
      <c r="E282" s="44"/>
      <c r="F282" s="44"/>
    </row>
    <row r="283" spans="2:6" ht="12.75">
      <c r="B283" s="136" t="s">
        <v>801</v>
      </c>
      <c r="C283" s="137"/>
      <c r="D283" s="44">
        <v>0</v>
      </c>
      <c r="E283" s="44"/>
      <c r="F283" s="44"/>
    </row>
    <row r="284" spans="2:6" ht="12.75">
      <c r="B284" s="136" t="s">
        <v>802</v>
      </c>
      <c r="C284" s="137"/>
      <c r="D284" s="44">
        <v>2</v>
      </c>
      <c r="E284" s="44">
        <v>3</v>
      </c>
      <c r="F284" s="44"/>
    </row>
    <row r="285" spans="2:6" ht="12.75">
      <c r="B285" s="136" t="s">
        <v>803</v>
      </c>
      <c r="C285" s="137"/>
      <c r="D285" s="44">
        <v>82</v>
      </c>
      <c r="E285" s="44">
        <v>126</v>
      </c>
      <c r="F285" s="44"/>
    </row>
    <row r="286" spans="2:6" ht="12.75">
      <c r="B286" s="136" t="s">
        <v>804</v>
      </c>
      <c r="C286" s="137"/>
      <c r="D286" s="44">
        <v>1</v>
      </c>
      <c r="E286" s="44">
        <v>2</v>
      </c>
      <c r="F286" s="44"/>
    </row>
    <row r="287" spans="2:6" ht="12.75">
      <c r="B287" s="136" t="s">
        <v>805</v>
      </c>
      <c r="C287" s="137"/>
      <c r="D287" s="44">
        <v>0</v>
      </c>
      <c r="E287" s="44"/>
      <c r="F287" s="44"/>
    </row>
    <row r="288" spans="2:6" ht="12.75">
      <c r="B288" s="450" t="s">
        <v>615</v>
      </c>
      <c r="C288" s="450"/>
      <c r="D288" s="65">
        <f>SUM(D281:D287)</f>
        <v>85</v>
      </c>
      <c r="E288" s="65">
        <f>SUM(E281:E287)</f>
        <v>131</v>
      </c>
      <c r="F288" s="65">
        <f>SUM(F281:F287)</f>
        <v>0</v>
      </c>
    </row>
    <row r="289" spans="2:6" ht="12.75">
      <c r="B289" s="451" t="s">
        <v>806</v>
      </c>
      <c r="C289" s="451"/>
      <c r="D289" s="451"/>
      <c r="E289" s="451"/>
      <c r="F289" s="451"/>
    </row>
    <row r="290" spans="2:6" ht="12.75">
      <c r="B290" s="136" t="s">
        <v>807</v>
      </c>
      <c r="C290" s="137"/>
      <c r="D290" s="128">
        <v>3</v>
      </c>
      <c r="E290" s="128">
        <v>3</v>
      </c>
      <c r="F290" s="128">
        <v>1</v>
      </c>
    </row>
    <row r="291" spans="2:6" ht="12.75">
      <c r="B291" s="136" t="s">
        <v>808</v>
      </c>
      <c r="C291" s="137"/>
      <c r="D291" s="44">
        <v>6</v>
      </c>
      <c r="E291" s="44">
        <v>11</v>
      </c>
      <c r="F291" s="44">
        <v>0</v>
      </c>
    </row>
    <row r="292" spans="2:6" ht="12.75">
      <c r="B292" s="450" t="s">
        <v>615</v>
      </c>
      <c r="C292" s="450"/>
      <c r="D292" s="65">
        <f>SUM(D290:D291)</f>
        <v>9</v>
      </c>
      <c r="E292" s="65">
        <f>SUM(E290:E291)</f>
        <v>14</v>
      </c>
      <c r="F292" s="65">
        <f>SUM(F290:F291)</f>
        <v>1</v>
      </c>
    </row>
    <row r="293" spans="2:6" ht="12.75">
      <c r="B293" s="451" t="s">
        <v>809</v>
      </c>
      <c r="C293" s="451"/>
      <c r="D293" s="451"/>
      <c r="E293" s="451"/>
      <c r="F293" s="451"/>
    </row>
    <row r="294" spans="2:6" ht="12.75">
      <c r="B294" s="136" t="s">
        <v>810</v>
      </c>
      <c r="C294" s="137"/>
      <c r="D294" s="128">
        <v>0</v>
      </c>
      <c r="E294" s="128"/>
      <c r="F294" s="128"/>
    </row>
    <row r="295" spans="2:6" ht="12.75">
      <c r="B295" s="136" t="s">
        <v>811</v>
      </c>
      <c r="C295" s="137"/>
      <c r="D295" s="44">
        <v>283</v>
      </c>
      <c r="E295" s="44">
        <v>323</v>
      </c>
      <c r="F295" s="44"/>
    </row>
    <row r="296" spans="2:6" ht="12.75">
      <c r="B296" s="136" t="s">
        <v>812</v>
      </c>
      <c r="C296" s="137"/>
      <c r="D296" s="44">
        <v>17</v>
      </c>
      <c r="E296" s="44">
        <v>6</v>
      </c>
      <c r="F296" s="44"/>
    </row>
    <row r="297" spans="2:6" ht="12.75">
      <c r="B297" s="450" t="s">
        <v>615</v>
      </c>
      <c r="C297" s="450"/>
      <c r="D297" s="65">
        <f>SUM(D294:D296)</f>
        <v>300</v>
      </c>
      <c r="E297" s="65">
        <f>SUM(E294:E296)</f>
        <v>329</v>
      </c>
      <c r="F297" s="65">
        <f>SUM(F294:F296)</f>
        <v>0</v>
      </c>
    </row>
    <row r="298" spans="2:6" ht="12.75">
      <c r="B298" s="451" t="s">
        <v>813</v>
      </c>
      <c r="C298" s="451"/>
      <c r="D298" s="451"/>
      <c r="E298" s="451"/>
      <c r="F298" s="451"/>
    </row>
    <row r="299" spans="2:6" ht="12.75">
      <c r="B299" s="136" t="s">
        <v>814</v>
      </c>
      <c r="C299" s="137"/>
      <c r="D299" s="128">
        <v>86</v>
      </c>
      <c r="E299" s="128">
        <v>149</v>
      </c>
      <c r="F299" s="128">
        <v>11</v>
      </c>
    </row>
    <row r="300" spans="2:6" ht="12.75">
      <c r="B300" s="136" t="s">
        <v>815</v>
      </c>
      <c r="C300" s="137"/>
      <c r="D300" s="44">
        <v>12</v>
      </c>
      <c r="E300" s="44">
        <v>8</v>
      </c>
      <c r="F300" s="44"/>
    </row>
    <row r="301" spans="2:6" ht="13.5" thickBot="1">
      <c r="B301" s="450" t="s">
        <v>615</v>
      </c>
      <c r="C301" s="450"/>
      <c r="D301" s="65">
        <f>SUM(D299:D300)</f>
        <v>98</v>
      </c>
      <c r="E301" s="65">
        <f>SUM(E299:E300)</f>
        <v>157</v>
      </c>
      <c r="F301" s="65">
        <f>SUM(F299:F300)</f>
        <v>11</v>
      </c>
    </row>
    <row r="302" spans="2:6" ht="14.25" thickBot="1" thickTop="1">
      <c r="B302" s="451" t="s">
        <v>518</v>
      </c>
      <c r="C302" s="451"/>
      <c r="D302" s="451"/>
      <c r="E302" s="451"/>
      <c r="F302" s="451"/>
    </row>
    <row r="303" spans="2:6" ht="13.5" thickTop="1">
      <c r="B303" s="136" t="s">
        <v>519</v>
      </c>
      <c r="C303" s="137"/>
      <c r="D303" s="128">
        <v>1244</v>
      </c>
      <c r="E303" s="128">
        <v>8098</v>
      </c>
      <c r="F303" s="128">
        <v>391</v>
      </c>
    </row>
    <row r="304" spans="2:6" ht="13.5" thickBot="1">
      <c r="B304" s="450" t="s">
        <v>615</v>
      </c>
      <c r="C304" s="450"/>
      <c r="D304" s="65">
        <f>SUM(D303:D303)</f>
        <v>1244</v>
      </c>
      <c r="E304" s="65">
        <f>SUM(E303:E303)</f>
        <v>8098</v>
      </c>
      <c r="F304" s="65">
        <f>SUM(F303:F303)</f>
        <v>391</v>
      </c>
    </row>
    <row r="305" ht="13.5" thickTop="1"/>
  </sheetData>
  <sheetProtection/>
  <mergeCells count="111">
    <mergeCell ref="B19:C19"/>
    <mergeCell ref="B21:B25"/>
    <mergeCell ref="B3:C3"/>
    <mergeCell ref="B4:B8"/>
    <mergeCell ref="B9:B11"/>
    <mergeCell ref="B12:B16"/>
    <mergeCell ref="B66:C66"/>
    <mergeCell ref="B67:C67"/>
    <mergeCell ref="B28:C28"/>
    <mergeCell ref="B29:B31"/>
    <mergeCell ref="B35:B37"/>
    <mergeCell ref="B40:C40"/>
    <mergeCell ref="B41:B45"/>
    <mergeCell ref="B46:B50"/>
    <mergeCell ref="B53:C53"/>
    <mergeCell ref="B54:B59"/>
    <mergeCell ref="B60:B62"/>
    <mergeCell ref="B65:C65"/>
    <mergeCell ref="B96:B99"/>
    <mergeCell ref="B100:B102"/>
    <mergeCell ref="B68:C68"/>
    <mergeCell ref="B69:C69"/>
    <mergeCell ref="B70:C70"/>
    <mergeCell ref="B73:C73"/>
    <mergeCell ref="B80:B81"/>
    <mergeCell ref="B84:C84"/>
    <mergeCell ref="B127:B128"/>
    <mergeCell ref="B129:B130"/>
    <mergeCell ref="B103:C103"/>
    <mergeCell ref="B106:C106"/>
    <mergeCell ref="B107:B110"/>
    <mergeCell ref="B111:B113"/>
    <mergeCell ref="B122:B123"/>
    <mergeCell ref="B126:C126"/>
    <mergeCell ref="B118:B119"/>
    <mergeCell ref="B120:B121"/>
    <mergeCell ref="B87:C87"/>
    <mergeCell ref="B90:C91"/>
    <mergeCell ref="B92:C92"/>
    <mergeCell ref="B95:C95"/>
    <mergeCell ref="B114:C114"/>
    <mergeCell ref="B117:C117"/>
    <mergeCell ref="B176:C176"/>
    <mergeCell ref="B177:C177"/>
    <mergeCell ref="B131:B132"/>
    <mergeCell ref="B133:C133"/>
    <mergeCell ref="B136:C136"/>
    <mergeCell ref="B138:B143"/>
    <mergeCell ref="B144:B145"/>
    <mergeCell ref="B146:B147"/>
    <mergeCell ref="B150:C150"/>
    <mergeCell ref="B151:B161"/>
    <mergeCell ref="B162:B172"/>
    <mergeCell ref="B175:C175"/>
    <mergeCell ref="B190:C190"/>
    <mergeCell ref="B191:C191"/>
    <mergeCell ref="B178:C178"/>
    <mergeCell ref="B181:C181"/>
    <mergeCell ref="B182:C182"/>
    <mergeCell ref="B183:C183"/>
    <mergeCell ref="B184:C184"/>
    <mergeCell ref="B185:C185"/>
    <mergeCell ref="B204:B206"/>
    <mergeCell ref="B207:C207"/>
    <mergeCell ref="B192:C192"/>
    <mergeCell ref="B193:C193"/>
    <mergeCell ref="B194:C194"/>
    <mergeCell ref="B195:C195"/>
    <mergeCell ref="B202:C202"/>
    <mergeCell ref="B203:C203"/>
    <mergeCell ref="B198:C198"/>
    <mergeCell ref="B199:C199"/>
    <mergeCell ref="B186:C186"/>
    <mergeCell ref="B187:C187"/>
    <mergeCell ref="B188:C188"/>
    <mergeCell ref="B189:C189"/>
    <mergeCell ref="B196:C196"/>
    <mergeCell ref="B197:C197"/>
    <mergeCell ref="B227:C227"/>
    <mergeCell ref="B228:F228"/>
    <mergeCell ref="B208:C208"/>
    <mergeCell ref="B209:C209"/>
    <mergeCell ref="B212:C212"/>
    <mergeCell ref="B213:C213"/>
    <mergeCell ref="B214:B216"/>
    <mergeCell ref="B217:C217"/>
    <mergeCell ref="B220:C220"/>
    <mergeCell ref="B221:B222"/>
    <mergeCell ref="B223:C223"/>
    <mergeCell ref="B224:C224"/>
    <mergeCell ref="B279:C279"/>
    <mergeCell ref="B280:F280"/>
    <mergeCell ref="B242:C242"/>
    <mergeCell ref="B243:F243"/>
    <mergeCell ref="B246:C246"/>
    <mergeCell ref="B247:F247"/>
    <mergeCell ref="B263:C263"/>
    <mergeCell ref="B264:F264"/>
    <mergeCell ref="B301:C301"/>
    <mergeCell ref="B302:F302"/>
    <mergeCell ref="B304:C304"/>
    <mergeCell ref="B292:C292"/>
    <mergeCell ref="B293:F293"/>
    <mergeCell ref="B297:C297"/>
    <mergeCell ref="B298:F298"/>
    <mergeCell ref="B266:C266"/>
    <mergeCell ref="B267:F267"/>
    <mergeCell ref="B274:C274"/>
    <mergeCell ref="B275:F275"/>
    <mergeCell ref="B288:C288"/>
    <mergeCell ref="B289:F2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70" sqref="A70"/>
      <selection pane="bottomRight" activeCell="D35" sqref="D35"/>
    </sheetView>
  </sheetViews>
  <sheetFormatPr defaultColWidth="11.421875" defaultRowHeight="6.75" customHeight="1"/>
  <cols>
    <col min="1" max="1" width="2.7109375" style="138" customWidth="1"/>
    <col min="2" max="2" width="75.8515625" style="138" customWidth="1"/>
    <col min="3" max="7" width="14.7109375" style="138" customWidth="1"/>
    <col min="8" max="9" width="15.140625" style="138" customWidth="1"/>
    <col min="10" max="16" width="14.7109375" style="138" customWidth="1"/>
    <col min="17" max="16384" width="11.421875" style="138" customWidth="1"/>
  </cols>
  <sheetData>
    <row r="2" spans="3:16" ht="14.25" customHeight="1">
      <c r="C2" s="19">
        <f>ANYO_MEMORIA</f>
        <v>2013</v>
      </c>
      <c r="D2" s="19">
        <f>ANYO_MEMORIA-1</f>
        <v>2012</v>
      </c>
      <c r="E2" s="19" t="s">
        <v>586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44" customFormat="1" ht="38.25" customHeight="1">
      <c r="A3" s="138"/>
      <c r="B3" s="139"/>
      <c r="C3" s="140" t="s">
        <v>527</v>
      </c>
      <c r="D3" s="141" t="s">
        <v>527</v>
      </c>
      <c r="E3" s="142" t="s">
        <v>527</v>
      </c>
      <c r="F3" s="141" t="s">
        <v>816</v>
      </c>
      <c r="G3" s="141" t="s">
        <v>817</v>
      </c>
      <c r="H3" s="141" t="s">
        <v>818</v>
      </c>
      <c r="I3" s="141" t="s">
        <v>819</v>
      </c>
      <c r="J3" s="141" t="s">
        <v>574</v>
      </c>
      <c r="K3" s="141" t="s">
        <v>576</v>
      </c>
      <c r="L3" s="141" t="s">
        <v>577</v>
      </c>
      <c r="M3" s="141" t="s">
        <v>579</v>
      </c>
      <c r="N3" s="141" t="s">
        <v>820</v>
      </c>
      <c r="O3" s="141" t="s">
        <v>582</v>
      </c>
      <c r="P3" s="143" t="s">
        <v>556</v>
      </c>
    </row>
    <row r="4" spans="1:16" s="149" customFormat="1" ht="18" customHeight="1">
      <c r="A4" s="138"/>
      <c r="B4" s="145" t="s">
        <v>821</v>
      </c>
      <c r="C4" s="146">
        <f>SUM(C5:C8)</f>
        <v>17</v>
      </c>
      <c r="D4" s="146">
        <v>13</v>
      </c>
      <c r="E4" s="147">
        <f aca="true" t="shared" si="1" ref="E4:E37">IF(IF(D4="S/D",0,D4)&lt;&gt;0,(C4-D4)/D4,0)</f>
        <v>0.3076923076923077</v>
      </c>
      <c r="F4" s="146">
        <f aca="true" t="shared" si="2" ref="F4:P4">SUM(F5:F8)</f>
        <v>0</v>
      </c>
      <c r="G4" s="146">
        <f t="shared" si="2"/>
        <v>0</v>
      </c>
      <c r="H4" s="146">
        <f t="shared" si="2"/>
        <v>8</v>
      </c>
      <c r="I4" s="146">
        <f t="shared" si="2"/>
        <v>9</v>
      </c>
      <c r="J4" s="146">
        <f t="shared" si="2"/>
        <v>0</v>
      </c>
      <c r="K4" s="146">
        <f t="shared" si="2"/>
        <v>0</v>
      </c>
      <c r="L4" s="146">
        <f t="shared" si="2"/>
        <v>3</v>
      </c>
      <c r="M4" s="146">
        <f t="shared" si="2"/>
        <v>2</v>
      </c>
      <c r="N4" s="146">
        <f t="shared" si="2"/>
        <v>0</v>
      </c>
      <c r="O4" s="146">
        <f t="shared" si="2"/>
        <v>5</v>
      </c>
      <c r="P4" s="148">
        <f t="shared" si="2"/>
        <v>9</v>
      </c>
    </row>
    <row r="5" spans="2:16" ht="14.25" customHeight="1">
      <c r="B5" s="150" t="s">
        <v>822</v>
      </c>
      <c r="C5" s="151">
        <v>12</v>
      </c>
      <c r="D5" s="152">
        <v>5</v>
      </c>
      <c r="E5" s="153">
        <f t="shared" si="1"/>
        <v>1.4</v>
      </c>
      <c r="F5" s="151">
        <v>0</v>
      </c>
      <c r="G5" s="151"/>
      <c r="H5" s="151">
        <v>5</v>
      </c>
      <c r="I5" s="151"/>
      <c r="J5" s="151"/>
      <c r="K5" s="151"/>
      <c r="L5" s="151">
        <v>3</v>
      </c>
      <c r="M5" s="151">
        <v>1</v>
      </c>
      <c r="N5" s="151"/>
      <c r="O5" s="151">
        <v>3</v>
      </c>
      <c r="P5" s="154"/>
    </row>
    <row r="6" spans="2:16" ht="14.25" customHeight="1">
      <c r="B6" s="150" t="s">
        <v>823</v>
      </c>
      <c r="C6" s="151">
        <v>1</v>
      </c>
      <c r="D6" s="152">
        <v>0</v>
      </c>
      <c r="E6" s="153">
        <f t="shared" si="1"/>
        <v>0</v>
      </c>
      <c r="F6" s="151">
        <v>0</v>
      </c>
      <c r="G6" s="151"/>
      <c r="H6" s="151"/>
      <c r="I6" s="151"/>
      <c r="J6" s="151"/>
      <c r="K6" s="151"/>
      <c r="L6" s="151"/>
      <c r="M6" s="151">
        <v>1</v>
      </c>
      <c r="N6" s="151"/>
      <c r="O6" s="151">
        <v>1</v>
      </c>
      <c r="P6" s="154"/>
    </row>
    <row r="7" spans="2:16" ht="14.25" customHeight="1">
      <c r="B7" s="150" t="s">
        <v>824</v>
      </c>
      <c r="C7" s="151">
        <v>4</v>
      </c>
      <c r="D7" s="155">
        <v>8</v>
      </c>
      <c r="E7" s="153">
        <f t="shared" si="1"/>
        <v>-0.5</v>
      </c>
      <c r="F7" s="151">
        <v>0</v>
      </c>
      <c r="G7" s="151"/>
      <c r="H7" s="151">
        <v>3</v>
      </c>
      <c r="I7" s="151">
        <v>9</v>
      </c>
      <c r="J7" s="151"/>
      <c r="K7" s="151"/>
      <c r="L7" s="151"/>
      <c r="M7" s="151"/>
      <c r="N7" s="151"/>
      <c r="O7" s="151">
        <v>1</v>
      </c>
      <c r="P7" s="154">
        <v>9</v>
      </c>
    </row>
    <row r="8" spans="2:16" ht="14.25" customHeight="1">
      <c r="B8" s="156" t="s">
        <v>825</v>
      </c>
      <c r="C8" s="157">
        <v>0</v>
      </c>
      <c r="D8" s="158">
        <v>0</v>
      </c>
      <c r="E8" s="159">
        <f t="shared" si="1"/>
        <v>0</v>
      </c>
      <c r="F8" s="157">
        <v>0</v>
      </c>
      <c r="G8" s="157"/>
      <c r="H8" s="157"/>
      <c r="I8" s="157"/>
      <c r="J8" s="157"/>
      <c r="K8" s="157"/>
      <c r="L8" s="157"/>
      <c r="M8" s="157"/>
      <c r="N8" s="157"/>
      <c r="O8" s="157"/>
      <c r="P8" s="160"/>
    </row>
    <row r="9" spans="1:16" s="149" customFormat="1" ht="18" customHeight="1">
      <c r="A9" s="138"/>
      <c r="B9" s="161" t="s">
        <v>826</v>
      </c>
      <c r="C9" s="162">
        <v>0</v>
      </c>
      <c r="D9" s="162">
        <v>2</v>
      </c>
      <c r="E9" s="163">
        <f t="shared" si="1"/>
        <v>-1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4">
        <v>0</v>
      </c>
    </row>
    <row r="10" spans="2:16" ht="14.25" customHeight="1">
      <c r="B10" s="150" t="s">
        <v>827</v>
      </c>
      <c r="C10" s="151">
        <v>0</v>
      </c>
      <c r="D10" s="155">
        <v>2</v>
      </c>
      <c r="E10" s="153">
        <f t="shared" si="1"/>
        <v>-1</v>
      </c>
      <c r="F10" s="151">
        <v>0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4"/>
    </row>
    <row r="11" spans="2:16" ht="14.25" customHeight="1">
      <c r="B11" s="156" t="s">
        <v>828</v>
      </c>
      <c r="C11" s="157">
        <v>0</v>
      </c>
      <c r="D11" s="158">
        <v>0</v>
      </c>
      <c r="E11" s="159">
        <f t="shared" si="1"/>
        <v>0</v>
      </c>
      <c r="F11" s="157">
        <v>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60"/>
    </row>
    <row r="12" spans="1:16" s="149" customFormat="1" ht="18" customHeight="1">
      <c r="A12" s="138"/>
      <c r="B12" s="161" t="s">
        <v>829</v>
      </c>
      <c r="C12" s="162">
        <v>8912</v>
      </c>
      <c r="D12" s="162">
        <v>9092</v>
      </c>
      <c r="E12" s="163">
        <f t="shared" si="1"/>
        <v>-0.019797624285085788</v>
      </c>
      <c r="F12" s="162">
        <v>369</v>
      </c>
      <c r="G12" s="162">
        <v>197</v>
      </c>
      <c r="H12" s="162">
        <v>322</v>
      </c>
      <c r="I12" s="162">
        <v>259</v>
      </c>
      <c r="J12" s="162">
        <v>3</v>
      </c>
      <c r="K12" s="162">
        <v>0</v>
      </c>
      <c r="L12" s="162">
        <v>0</v>
      </c>
      <c r="M12" s="162">
        <v>0</v>
      </c>
      <c r="N12" s="162">
        <v>5</v>
      </c>
      <c r="O12" s="162">
        <v>1</v>
      </c>
      <c r="P12" s="164">
        <v>280</v>
      </c>
    </row>
    <row r="13" spans="2:16" ht="14.25" customHeight="1">
      <c r="B13" s="150" t="s">
        <v>830</v>
      </c>
      <c r="C13" s="151">
        <v>4569</v>
      </c>
      <c r="D13" s="155">
        <v>4426</v>
      </c>
      <c r="E13" s="153">
        <f t="shared" si="1"/>
        <v>0.032309082693176686</v>
      </c>
      <c r="F13" s="151">
        <v>9</v>
      </c>
      <c r="G13" s="151">
        <v>3</v>
      </c>
      <c r="H13" s="151">
        <v>212</v>
      </c>
      <c r="I13" s="151">
        <v>152</v>
      </c>
      <c r="J13" s="151">
        <v>3</v>
      </c>
      <c r="K13" s="151"/>
      <c r="L13" s="151"/>
      <c r="M13" s="151"/>
      <c r="N13" s="151"/>
      <c r="O13" s="151"/>
      <c r="P13" s="154">
        <v>121</v>
      </c>
    </row>
    <row r="14" spans="2:16" ht="14.25" customHeight="1">
      <c r="B14" s="150" t="s">
        <v>831</v>
      </c>
      <c r="C14" s="151">
        <v>9</v>
      </c>
      <c r="D14" s="155">
        <v>8</v>
      </c>
      <c r="E14" s="153">
        <f t="shared" si="1"/>
        <v>0.125</v>
      </c>
      <c r="F14" s="151"/>
      <c r="G14" s="151">
        <v>1</v>
      </c>
      <c r="H14" s="151"/>
      <c r="I14" s="151">
        <v>2</v>
      </c>
      <c r="J14" s="151">
        <v>0</v>
      </c>
      <c r="K14" s="151"/>
      <c r="L14" s="151"/>
      <c r="M14" s="151"/>
      <c r="N14" s="151"/>
      <c r="O14" s="151"/>
      <c r="P14" s="154"/>
    </row>
    <row r="15" spans="2:16" ht="14.25" customHeight="1">
      <c r="B15" s="150" t="s">
        <v>832</v>
      </c>
      <c r="C15" s="151">
        <v>3516</v>
      </c>
      <c r="D15" s="155">
        <v>3894</v>
      </c>
      <c r="E15" s="153">
        <f t="shared" si="1"/>
        <v>-0.0970724191063174</v>
      </c>
      <c r="F15" s="151"/>
      <c r="G15" s="151">
        <v>3</v>
      </c>
      <c r="H15" s="151">
        <v>19</v>
      </c>
      <c r="I15" s="151">
        <v>18</v>
      </c>
      <c r="J15" s="151">
        <v>0</v>
      </c>
      <c r="K15" s="151"/>
      <c r="L15" s="151"/>
      <c r="M15" s="151"/>
      <c r="N15" s="151"/>
      <c r="O15" s="151"/>
      <c r="P15" s="154">
        <v>37</v>
      </c>
    </row>
    <row r="16" spans="2:16" ht="14.25" customHeight="1">
      <c r="B16" s="150" t="s">
        <v>833</v>
      </c>
      <c r="C16" s="151">
        <v>809</v>
      </c>
      <c r="D16" s="155">
        <v>764</v>
      </c>
      <c r="E16" s="153">
        <f t="shared" si="1"/>
        <v>0.058900523560209424</v>
      </c>
      <c r="F16" s="151">
        <v>360</v>
      </c>
      <c r="G16" s="151">
        <v>190</v>
      </c>
      <c r="H16" s="151">
        <v>90</v>
      </c>
      <c r="I16" s="151">
        <v>87</v>
      </c>
      <c r="J16" s="151">
        <v>0</v>
      </c>
      <c r="K16" s="151"/>
      <c r="L16" s="151"/>
      <c r="M16" s="151"/>
      <c r="N16" s="151">
        <v>5</v>
      </c>
      <c r="O16" s="151">
        <v>1</v>
      </c>
      <c r="P16" s="154">
        <v>122</v>
      </c>
    </row>
    <row r="17" spans="2:16" ht="14.25" customHeight="1">
      <c r="B17" s="156" t="s">
        <v>834</v>
      </c>
      <c r="C17" s="157">
        <v>9</v>
      </c>
      <c r="D17" s="158">
        <v>0</v>
      </c>
      <c r="E17" s="159">
        <f t="shared" si="1"/>
        <v>0</v>
      </c>
      <c r="F17" s="157"/>
      <c r="G17" s="157"/>
      <c r="H17" s="157">
        <v>1</v>
      </c>
      <c r="I17" s="157"/>
      <c r="J17" s="157">
        <v>0</v>
      </c>
      <c r="K17" s="157"/>
      <c r="L17" s="157"/>
      <c r="M17" s="157"/>
      <c r="N17" s="157"/>
      <c r="O17" s="157"/>
      <c r="P17" s="160"/>
    </row>
    <row r="18" spans="2:16" ht="14.25" customHeight="1">
      <c r="B18" s="156" t="s">
        <v>835</v>
      </c>
      <c r="C18" s="157">
        <v>0</v>
      </c>
      <c r="D18" s="158">
        <v>0</v>
      </c>
      <c r="E18" s="159">
        <f t="shared" si="1"/>
        <v>0</v>
      </c>
      <c r="F18" s="157"/>
      <c r="G18" s="157"/>
      <c r="H18" s="157"/>
      <c r="I18" s="157"/>
      <c r="J18" s="157">
        <v>0</v>
      </c>
      <c r="K18" s="157"/>
      <c r="L18" s="157"/>
      <c r="M18" s="157"/>
      <c r="N18" s="157"/>
      <c r="O18" s="157"/>
      <c r="P18" s="160"/>
    </row>
    <row r="19" spans="1:16" s="149" customFormat="1" ht="18" customHeight="1">
      <c r="A19" s="138"/>
      <c r="B19" s="161" t="s">
        <v>836</v>
      </c>
      <c r="C19" s="162">
        <v>0</v>
      </c>
      <c r="D19" s="162">
        <v>10</v>
      </c>
      <c r="E19" s="163">
        <f t="shared" si="1"/>
        <v>-1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4">
        <v>0</v>
      </c>
    </row>
    <row r="20" spans="2:16" ht="14.25" customHeight="1">
      <c r="B20" s="150" t="s">
        <v>837</v>
      </c>
      <c r="C20" s="151">
        <v>0</v>
      </c>
      <c r="D20" s="155">
        <v>0</v>
      </c>
      <c r="E20" s="153">
        <f t="shared" si="1"/>
        <v>0</v>
      </c>
      <c r="F20" s="151"/>
      <c r="G20" s="151"/>
      <c r="H20" s="151"/>
      <c r="I20" s="151"/>
      <c r="J20" s="151">
        <v>0</v>
      </c>
      <c r="K20" s="151"/>
      <c r="L20" s="151"/>
      <c r="M20" s="151"/>
      <c r="N20" s="151"/>
      <c r="O20" s="151"/>
      <c r="P20" s="154"/>
    </row>
    <row r="21" spans="2:16" ht="14.25" customHeight="1">
      <c r="B21" s="156" t="s">
        <v>838</v>
      </c>
      <c r="C21" s="157">
        <v>0</v>
      </c>
      <c r="D21" s="158">
        <v>10</v>
      </c>
      <c r="E21" s="159">
        <f t="shared" si="1"/>
        <v>-1</v>
      </c>
      <c r="F21" s="157"/>
      <c r="G21" s="157"/>
      <c r="H21" s="157"/>
      <c r="I21" s="157"/>
      <c r="J21" s="157">
        <v>0</v>
      </c>
      <c r="K21" s="157"/>
      <c r="L21" s="157"/>
      <c r="M21" s="157"/>
      <c r="N21" s="157"/>
      <c r="O21" s="157"/>
      <c r="P21" s="160"/>
    </row>
    <row r="22" spans="1:16" s="149" customFormat="1" ht="18" customHeight="1">
      <c r="A22" s="138"/>
      <c r="B22" s="161" t="s">
        <v>839</v>
      </c>
      <c r="C22" s="162">
        <v>0</v>
      </c>
      <c r="D22" s="162">
        <v>0</v>
      </c>
      <c r="E22" s="163">
        <f t="shared" si="1"/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4">
        <v>0</v>
      </c>
    </row>
    <row r="23" spans="2:16" ht="14.25" customHeight="1">
      <c r="B23" s="150" t="s">
        <v>840</v>
      </c>
      <c r="C23" s="155"/>
      <c r="D23" s="155">
        <v>0</v>
      </c>
      <c r="E23" s="153">
        <f t="shared" si="1"/>
        <v>0</v>
      </c>
      <c r="F23" s="151"/>
      <c r="G23" s="151"/>
      <c r="H23" s="151"/>
      <c r="I23" s="151"/>
      <c r="J23" s="151">
        <v>0</v>
      </c>
      <c r="K23" s="151"/>
      <c r="L23" s="151"/>
      <c r="M23" s="151"/>
      <c r="N23" s="151"/>
      <c r="O23" s="151"/>
      <c r="P23" s="154"/>
    </row>
    <row r="24" spans="2:16" ht="14.25" customHeight="1">
      <c r="B24" s="150" t="s">
        <v>841</v>
      </c>
      <c r="C24" s="155"/>
      <c r="D24" s="155">
        <v>0</v>
      </c>
      <c r="E24" s="153">
        <f t="shared" si="1"/>
        <v>0</v>
      </c>
      <c r="F24" s="151"/>
      <c r="G24" s="151"/>
      <c r="H24" s="151"/>
      <c r="I24" s="151"/>
      <c r="J24" s="151">
        <v>0</v>
      </c>
      <c r="K24" s="151"/>
      <c r="L24" s="151"/>
      <c r="M24" s="151"/>
      <c r="N24" s="151"/>
      <c r="O24" s="151"/>
      <c r="P24" s="154"/>
    </row>
    <row r="25" spans="2:16" ht="14.25" customHeight="1">
      <c r="B25" s="150" t="s">
        <v>842</v>
      </c>
      <c r="C25" s="155"/>
      <c r="D25" s="155">
        <v>0</v>
      </c>
      <c r="E25" s="153">
        <f t="shared" si="1"/>
        <v>0</v>
      </c>
      <c r="F25" s="151"/>
      <c r="G25" s="151"/>
      <c r="H25" s="151"/>
      <c r="I25" s="151"/>
      <c r="J25" s="151">
        <v>0</v>
      </c>
      <c r="K25" s="151"/>
      <c r="L25" s="151"/>
      <c r="M25" s="151"/>
      <c r="N25" s="151"/>
      <c r="O25" s="151"/>
      <c r="P25" s="154"/>
    </row>
    <row r="26" spans="2:16" ht="14.25" customHeight="1">
      <c r="B26" s="150" t="s">
        <v>843</v>
      </c>
      <c r="C26" s="155"/>
      <c r="D26" s="155">
        <v>0</v>
      </c>
      <c r="E26" s="153">
        <f t="shared" si="1"/>
        <v>0</v>
      </c>
      <c r="F26" s="151"/>
      <c r="G26" s="151"/>
      <c r="H26" s="151"/>
      <c r="I26" s="151"/>
      <c r="J26" s="151">
        <v>0</v>
      </c>
      <c r="K26" s="151"/>
      <c r="L26" s="151"/>
      <c r="M26" s="151"/>
      <c r="N26" s="151"/>
      <c r="O26" s="151"/>
      <c r="P26" s="154"/>
    </row>
    <row r="27" spans="2:16" ht="14.25" customHeight="1">
      <c r="B27" s="150" t="s">
        <v>844</v>
      </c>
      <c r="C27" s="155"/>
      <c r="D27" s="155">
        <v>0</v>
      </c>
      <c r="E27" s="153">
        <f t="shared" si="1"/>
        <v>0</v>
      </c>
      <c r="F27" s="151"/>
      <c r="G27" s="151"/>
      <c r="H27" s="151"/>
      <c r="I27" s="151"/>
      <c r="J27" s="151">
        <v>0</v>
      </c>
      <c r="K27" s="151"/>
      <c r="L27" s="151"/>
      <c r="M27" s="151"/>
      <c r="N27" s="151"/>
      <c r="O27" s="151"/>
      <c r="P27" s="154"/>
    </row>
    <row r="28" spans="2:16" ht="14.25" customHeight="1">
      <c r="B28" s="156" t="s">
        <v>845</v>
      </c>
      <c r="C28" s="158"/>
      <c r="D28" s="158">
        <v>0</v>
      </c>
      <c r="E28" s="159">
        <f t="shared" si="1"/>
        <v>0</v>
      </c>
      <c r="F28" s="157"/>
      <c r="G28" s="157"/>
      <c r="H28" s="157"/>
      <c r="I28" s="157"/>
      <c r="J28" s="157">
        <v>0</v>
      </c>
      <c r="K28" s="157"/>
      <c r="L28" s="157"/>
      <c r="M28" s="157"/>
      <c r="N28" s="157"/>
      <c r="O28" s="157"/>
      <c r="P28" s="160"/>
    </row>
    <row r="29" spans="1:16" s="149" customFormat="1" ht="18" customHeight="1">
      <c r="A29" s="138"/>
      <c r="B29" s="161" t="s">
        <v>846</v>
      </c>
      <c r="C29" s="162">
        <v>574</v>
      </c>
      <c r="D29" s="162">
        <v>642</v>
      </c>
      <c r="E29" s="163">
        <f t="shared" si="1"/>
        <v>-0.1059190031152648</v>
      </c>
      <c r="F29" s="162">
        <v>113</v>
      </c>
      <c r="G29" s="162">
        <v>137</v>
      </c>
      <c r="H29" s="162">
        <v>47</v>
      </c>
      <c r="I29" s="162">
        <v>146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1</v>
      </c>
      <c r="P29" s="162">
        <v>97</v>
      </c>
    </row>
    <row r="30" spans="2:16" ht="14.25" customHeight="1">
      <c r="B30" s="150" t="s">
        <v>847</v>
      </c>
      <c r="C30" s="151">
        <v>3</v>
      </c>
      <c r="D30" s="155">
        <v>2</v>
      </c>
      <c r="E30" s="153">
        <f t="shared" si="1"/>
        <v>0.5</v>
      </c>
      <c r="F30" s="151"/>
      <c r="G30" s="151"/>
      <c r="H30" s="151"/>
      <c r="I30" s="151"/>
      <c r="J30" s="151">
        <v>0</v>
      </c>
      <c r="K30" s="151"/>
      <c r="L30" s="151"/>
      <c r="M30" s="151"/>
      <c r="N30" s="151"/>
      <c r="O30" s="151"/>
      <c r="P30" s="154"/>
    </row>
    <row r="31" spans="2:16" ht="14.25" customHeight="1">
      <c r="B31" s="150" t="s">
        <v>848</v>
      </c>
      <c r="C31" s="151">
        <v>0</v>
      </c>
      <c r="D31" s="155">
        <v>3</v>
      </c>
      <c r="E31" s="153">
        <f t="shared" si="1"/>
        <v>-1</v>
      </c>
      <c r="F31" s="151"/>
      <c r="G31" s="151"/>
      <c r="H31" s="151"/>
      <c r="I31" s="151"/>
      <c r="J31" s="151">
        <v>0</v>
      </c>
      <c r="K31" s="151"/>
      <c r="L31" s="151"/>
      <c r="M31" s="151"/>
      <c r="N31" s="151"/>
      <c r="O31" s="151"/>
      <c r="P31" s="154"/>
    </row>
    <row r="32" spans="2:16" ht="14.25" customHeight="1">
      <c r="B32" s="150" t="s">
        <v>849</v>
      </c>
      <c r="C32" s="151">
        <v>357</v>
      </c>
      <c r="D32" s="155">
        <v>293</v>
      </c>
      <c r="E32" s="153">
        <f t="shared" si="1"/>
        <v>0.21843003412969283</v>
      </c>
      <c r="F32" s="151">
        <v>49</v>
      </c>
      <c r="G32" s="151">
        <v>12</v>
      </c>
      <c r="H32" s="151">
        <v>26</v>
      </c>
      <c r="I32" s="151">
        <v>35</v>
      </c>
      <c r="J32" s="151">
        <v>0</v>
      </c>
      <c r="K32" s="151"/>
      <c r="L32" s="151"/>
      <c r="M32" s="151"/>
      <c r="N32" s="151"/>
      <c r="O32" s="151"/>
      <c r="P32" s="154">
        <v>28</v>
      </c>
    </row>
    <row r="33" spans="2:16" ht="14.25" customHeight="1">
      <c r="B33" s="150" t="s">
        <v>850</v>
      </c>
      <c r="C33" s="151">
        <v>9</v>
      </c>
      <c r="D33" s="155">
        <v>14</v>
      </c>
      <c r="E33" s="153">
        <f t="shared" si="1"/>
        <v>-0.35714285714285715</v>
      </c>
      <c r="F33" s="151">
        <v>3</v>
      </c>
      <c r="G33" s="151">
        <v>1</v>
      </c>
      <c r="H33" s="151">
        <v>1</v>
      </c>
      <c r="I33" s="151">
        <v>2</v>
      </c>
      <c r="J33" s="151">
        <v>0</v>
      </c>
      <c r="K33" s="151"/>
      <c r="L33" s="151"/>
      <c r="M33" s="151"/>
      <c r="N33" s="151"/>
      <c r="O33" s="151"/>
      <c r="P33" s="154">
        <v>16</v>
      </c>
    </row>
    <row r="34" spans="2:16" ht="14.25" customHeight="1">
      <c r="B34" s="150" t="s">
        <v>851</v>
      </c>
      <c r="C34" s="151">
        <v>119</v>
      </c>
      <c r="D34" s="155">
        <v>107</v>
      </c>
      <c r="E34" s="153">
        <f t="shared" si="1"/>
        <v>0.11214953271028037</v>
      </c>
      <c r="F34" s="151">
        <v>6</v>
      </c>
      <c r="G34" s="151">
        <v>3</v>
      </c>
      <c r="H34" s="151">
        <v>5</v>
      </c>
      <c r="I34" s="151">
        <v>6</v>
      </c>
      <c r="J34" s="151">
        <v>0</v>
      </c>
      <c r="K34" s="151"/>
      <c r="L34" s="151"/>
      <c r="M34" s="151"/>
      <c r="N34" s="151"/>
      <c r="O34" s="151"/>
      <c r="P34" s="154">
        <v>11</v>
      </c>
    </row>
    <row r="35" spans="2:16" ht="14.25" customHeight="1">
      <c r="B35" s="150" t="s">
        <v>852</v>
      </c>
      <c r="C35" s="151">
        <v>70</v>
      </c>
      <c r="D35" s="155">
        <v>176</v>
      </c>
      <c r="E35" s="153">
        <f t="shared" si="1"/>
        <v>-0.6022727272727273</v>
      </c>
      <c r="F35" s="151">
        <v>49</v>
      </c>
      <c r="G35" s="151">
        <v>94</v>
      </c>
      <c r="H35" s="151">
        <v>15</v>
      </c>
      <c r="I35" s="151">
        <v>26</v>
      </c>
      <c r="J35" s="151">
        <v>0</v>
      </c>
      <c r="K35" s="151"/>
      <c r="L35" s="151"/>
      <c r="M35" s="151"/>
      <c r="N35" s="151"/>
      <c r="O35" s="151">
        <v>1</v>
      </c>
      <c r="P35" s="154">
        <v>33</v>
      </c>
    </row>
    <row r="36" spans="2:16" ht="14.25" customHeight="1">
      <c r="B36" s="150" t="s">
        <v>853</v>
      </c>
      <c r="C36" s="151">
        <v>16</v>
      </c>
      <c r="D36" s="155">
        <v>47</v>
      </c>
      <c r="E36" s="153">
        <f t="shared" si="1"/>
        <v>-0.6595744680851063</v>
      </c>
      <c r="F36" s="151">
        <v>6</v>
      </c>
      <c r="G36" s="151">
        <v>27</v>
      </c>
      <c r="H36" s="151"/>
      <c r="I36" s="151">
        <v>77</v>
      </c>
      <c r="J36" s="151">
        <v>0</v>
      </c>
      <c r="K36" s="151"/>
      <c r="L36" s="151"/>
      <c r="M36" s="151"/>
      <c r="N36" s="151"/>
      <c r="O36" s="151"/>
      <c r="P36" s="154">
        <v>9</v>
      </c>
    </row>
    <row r="37" spans="1:16" s="149" customFormat="1" ht="18" customHeight="1">
      <c r="A37" s="138"/>
      <c r="B37" s="161" t="s">
        <v>854</v>
      </c>
      <c r="C37" s="162">
        <v>193</v>
      </c>
      <c r="D37" s="162">
        <v>238</v>
      </c>
      <c r="E37" s="163">
        <f t="shared" si="1"/>
        <v>-0.18907563025210083</v>
      </c>
      <c r="F37" s="162">
        <v>87</v>
      </c>
      <c r="G37" s="162">
        <v>17</v>
      </c>
      <c r="H37" s="162">
        <v>47</v>
      </c>
      <c r="I37" s="162">
        <v>4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4">
        <v>22</v>
      </c>
    </row>
    <row r="38" spans="2:16" ht="14.25" customHeight="1">
      <c r="B38" s="150" t="s">
        <v>855</v>
      </c>
      <c r="C38" s="151">
        <v>1</v>
      </c>
      <c r="D38" s="155">
        <v>3</v>
      </c>
      <c r="E38" s="153">
        <f aca="true" t="shared" si="3" ref="E38:E73">IF(IF(D38="S/D",0,D38)&lt;&gt;0,(C38-D38)/D38,0)</f>
        <v>-0.6666666666666666</v>
      </c>
      <c r="F38" s="151"/>
      <c r="G38" s="151"/>
      <c r="H38" s="151"/>
      <c r="I38" s="151"/>
      <c r="J38" s="151">
        <v>0</v>
      </c>
      <c r="K38" s="151"/>
      <c r="L38" s="151"/>
      <c r="M38" s="151"/>
      <c r="N38" s="151"/>
      <c r="O38" s="151"/>
      <c r="P38" s="154"/>
    </row>
    <row r="39" spans="2:16" ht="14.25" customHeight="1">
      <c r="B39" s="150" t="s">
        <v>856</v>
      </c>
      <c r="C39" s="151">
        <v>190</v>
      </c>
      <c r="D39" s="155">
        <v>233</v>
      </c>
      <c r="E39" s="153">
        <f t="shared" si="3"/>
        <v>-0.18454935622317598</v>
      </c>
      <c r="F39" s="151">
        <v>87</v>
      </c>
      <c r="G39" s="151">
        <v>17</v>
      </c>
      <c r="H39" s="151">
        <v>47</v>
      </c>
      <c r="I39" s="151">
        <v>4</v>
      </c>
      <c r="J39" s="151">
        <v>0</v>
      </c>
      <c r="K39" s="151"/>
      <c r="L39" s="151"/>
      <c r="M39" s="151"/>
      <c r="N39" s="151"/>
      <c r="O39" s="151"/>
      <c r="P39" s="154">
        <v>19</v>
      </c>
    </row>
    <row r="40" spans="2:16" ht="14.25" customHeight="1">
      <c r="B40" s="150" t="s">
        <v>857</v>
      </c>
      <c r="C40" s="151">
        <v>0</v>
      </c>
      <c r="D40" s="155">
        <v>0</v>
      </c>
      <c r="E40" s="153">
        <f t="shared" si="3"/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4"/>
    </row>
    <row r="41" spans="2:16" ht="14.25" customHeight="1">
      <c r="B41" s="150" t="s">
        <v>858</v>
      </c>
      <c r="C41" s="151">
        <v>2</v>
      </c>
      <c r="D41" s="155">
        <v>2</v>
      </c>
      <c r="E41" s="153">
        <f t="shared" si="3"/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4">
        <v>3</v>
      </c>
    </row>
    <row r="42" spans="2:16" ht="14.25" customHeight="1">
      <c r="B42" s="156" t="s">
        <v>859</v>
      </c>
      <c r="C42" s="157">
        <v>0</v>
      </c>
      <c r="D42" s="158">
        <v>0</v>
      </c>
      <c r="E42" s="159">
        <f t="shared" si="3"/>
        <v>0</v>
      </c>
      <c r="F42" s="157"/>
      <c r="G42" s="157"/>
      <c r="H42" s="157"/>
      <c r="I42" s="157"/>
      <c r="J42" s="157">
        <v>0</v>
      </c>
      <c r="K42" s="157"/>
      <c r="L42" s="157"/>
      <c r="M42" s="157"/>
      <c r="N42" s="157"/>
      <c r="O42" s="157"/>
      <c r="P42" s="160"/>
    </row>
    <row r="43" spans="2:16" ht="14.25" customHeight="1">
      <c r="B43" s="156" t="s">
        <v>860</v>
      </c>
      <c r="C43" s="157">
        <v>0</v>
      </c>
      <c r="D43" s="158">
        <v>0</v>
      </c>
      <c r="E43" s="159">
        <f t="shared" si="3"/>
        <v>0</v>
      </c>
      <c r="F43" s="157"/>
      <c r="G43" s="157"/>
      <c r="H43" s="157"/>
      <c r="I43" s="157"/>
      <c r="J43" s="157">
        <v>0</v>
      </c>
      <c r="K43" s="157"/>
      <c r="L43" s="157"/>
      <c r="M43" s="157"/>
      <c r="N43" s="157"/>
      <c r="O43" s="157"/>
      <c r="P43" s="160"/>
    </row>
    <row r="44" spans="2:16" ht="14.25" customHeight="1">
      <c r="B44" s="156" t="s">
        <v>861</v>
      </c>
      <c r="C44" s="157">
        <v>0</v>
      </c>
      <c r="D44" s="158">
        <v>0</v>
      </c>
      <c r="E44" s="159">
        <f t="shared" si="3"/>
        <v>0</v>
      </c>
      <c r="F44" s="157"/>
      <c r="G44" s="157"/>
      <c r="H44" s="157"/>
      <c r="I44" s="157"/>
      <c r="J44" s="157">
        <v>0</v>
      </c>
      <c r="K44" s="157"/>
      <c r="L44" s="157"/>
      <c r="M44" s="157"/>
      <c r="N44" s="157"/>
      <c r="O44" s="157"/>
      <c r="P44" s="160"/>
    </row>
    <row r="45" spans="1:16" s="149" customFormat="1" ht="18" customHeight="1">
      <c r="A45" s="138"/>
      <c r="B45" s="161" t="s">
        <v>862</v>
      </c>
      <c r="C45" s="162">
        <v>87</v>
      </c>
      <c r="D45" s="162">
        <v>96</v>
      </c>
      <c r="E45" s="163">
        <f t="shared" si="3"/>
        <v>-0.09375</v>
      </c>
      <c r="F45" s="162">
        <v>6</v>
      </c>
      <c r="G45" s="162">
        <v>5</v>
      </c>
      <c r="H45" s="162">
        <v>33</v>
      </c>
      <c r="I45" s="162">
        <v>15</v>
      </c>
      <c r="J45" s="162">
        <v>7</v>
      </c>
      <c r="K45" s="162">
        <v>13</v>
      </c>
      <c r="L45" s="162">
        <v>0</v>
      </c>
      <c r="M45" s="162">
        <v>0</v>
      </c>
      <c r="N45" s="162">
        <v>0</v>
      </c>
      <c r="O45" s="162">
        <v>3</v>
      </c>
      <c r="P45" s="162">
        <v>25</v>
      </c>
    </row>
    <row r="46" spans="2:16" ht="14.25" customHeight="1">
      <c r="B46" s="150" t="s">
        <v>863</v>
      </c>
      <c r="C46" s="151">
        <v>30</v>
      </c>
      <c r="D46" s="155">
        <v>39</v>
      </c>
      <c r="E46" s="153">
        <f t="shared" si="3"/>
        <v>-0.23076923076923078</v>
      </c>
      <c r="F46" s="151"/>
      <c r="G46" s="151"/>
      <c r="H46" s="151">
        <v>7</v>
      </c>
      <c r="I46" s="151">
        <v>2</v>
      </c>
      <c r="J46" s="151">
        <v>4</v>
      </c>
      <c r="K46" s="151">
        <v>2</v>
      </c>
      <c r="L46" s="151"/>
      <c r="M46" s="151"/>
      <c r="N46" s="151"/>
      <c r="O46" s="151">
        <v>3</v>
      </c>
      <c r="P46" s="154">
        <v>4</v>
      </c>
    </row>
    <row r="47" spans="2:16" ht="14.25" customHeight="1">
      <c r="B47" s="150" t="s">
        <v>864</v>
      </c>
      <c r="C47" s="151">
        <v>3</v>
      </c>
      <c r="D47" s="155">
        <v>1</v>
      </c>
      <c r="E47" s="153">
        <f t="shared" si="3"/>
        <v>2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4"/>
    </row>
    <row r="48" spans="2:16" ht="14.25" customHeight="1">
      <c r="B48" s="150" t="s">
        <v>865</v>
      </c>
      <c r="C48" s="151">
        <v>22</v>
      </c>
      <c r="D48" s="155">
        <v>30</v>
      </c>
      <c r="E48" s="153">
        <f t="shared" si="3"/>
        <v>-0.26666666666666666</v>
      </c>
      <c r="F48" s="151">
        <v>2</v>
      </c>
      <c r="G48" s="151">
        <v>2</v>
      </c>
      <c r="H48" s="151">
        <v>12</v>
      </c>
      <c r="I48" s="151">
        <v>4</v>
      </c>
      <c r="J48" s="151">
        <v>3</v>
      </c>
      <c r="K48" s="151">
        <v>4</v>
      </c>
      <c r="L48" s="151"/>
      <c r="M48" s="151"/>
      <c r="N48" s="151"/>
      <c r="O48" s="151"/>
      <c r="P48" s="154">
        <v>4</v>
      </c>
    </row>
    <row r="49" spans="2:16" ht="14.25" customHeight="1">
      <c r="B49" s="150" t="s">
        <v>866</v>
      </c>
      <c r="C49" s="151">
        <v>2</v>
      </c>
      <c r="D49" s="155">
        <v>1</v>
      </c>
      <c r="E49" s="153">
        <f t="shared" si="3"/>
        <v>1</v>
      </c>
      <c r="F49" s="151"/>
      <c r="G49" s="151"/>
      <c r="H49" s="151"/>
      <c r="I49" s="151"/>
      <c r="J49" s="151">
        <v>0</v>
      </c>
      <c r="K49" s="151">
        <v>2</v>
      </c>
      <c r="L49" s="151"/>
      <c r="M49" s="151"/>
      <c r="N49" s="151"/>
      <c r="O49" s="151"/>
      <c r="P49" s="154"/>
    </row>
    <row r="50" spans="2:16" ht="14.25" customHeight="1">
      <c r="B50" s="150" t="s">
        <v>867</v>
      </c>
      <c r="C50" s="151">
        <v>1</v>
      </c>
      <c r="D50" s="155">
        <v>0</v>
      </c>
      <c r="E50" s="153">
        <f t="shared" si="3"/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4">
        <v>1</v>
      </c>
    </row>
    <row r="51" spans="2:16" ht="14.25" customHeight="1">
      <c r="B51" s="150" t="s">
        <v>868</v>
      </c>
      <c r="C51" s="151">
        <v>0</v>
      </c>
      <c r="D51" s="155">
        <v>5</v>
      </c>
      <c r="E51" s="153">
        <f t="shared" si="3"/>
        <v>-1</v>
      </c>
      <c r="F51" s="151"/>
      <c r="G51" s="151"/>
      <c r="H51" s="151">
        <v>3</v>
      </c>
      <c r="I51" s="151">
        <v>1</v>
      </c>
      <c r="J51" s="151">
        <v>0</v>
      </c>
      <c r="K51" s="151"/>
      <c r="L51" s="151"/>
      <c r="M51" s="151"/>
      <c r="N51" s="151"/>
      <c r="O51" s="151"/>
      <c r="P51" s="154"/>
    </row>
    <row r="52" spans="2:16" ht="14.25" customHeight="1">
      <c r="B52" s="150" t="s">
        <v>869</v>
      </c>
      <c r="C52" s="151">
        <v>7</v>
      </c>
      <c r="D52" s="155">
        <v>7</v>
      </c>
      <c r="E52" s="153">
        <f t="shared" si="3"/>
        <v>0</v>
      </c>
      <c r="F52" s="151">
        <v>4</v>
      </c>
      <c r="G52" s="151">
        <v>3</v>
      </c>
      <c r="H52" s="151">
        <v>4</v>
      </c>
      <c r="I52" s="151">
        <v>1</v>
      </c>
      <c r="J52" s="151">
        <v>0</v>
      </c>
      <c r="K52" s="151"/>
      <c r="L52" s="151"/>
      <c r="M52" s="151"/>
      <c r="N52" s="151"/>
      <c r="O52" s="151"/>
      <c r="P52" s="154">
        <v>4</v>
      </c>
    </row>
    <row r="53" spans="2:16" ht="14.25" customHeight="1">
      <c r="B53" s="150" t="s">
        <v>870</v>
      </c>
      <c r="C53" s="151">
        <v>2</v>
      </c>
      <c r="D53" s="155">
        <v>0</v>
      </c>
      <c r="E53" s="153">
        <f t="shared" si="3"/>
        <v>0</v>
      </c>
      <c r="F53" s="151"/>
      <c r="G53" s="151"/>
      <c r="H53" s="151">
        <v>1</v>
      </c>
      <c r="I53" s="151"/>
      <c r="J53" s="151">
        <v>0</v>
      </c>
      <c r="K53" s="151"/>
      <c r="L53" s="151"/>
      <c r="M53" s="151"/>
      <c r="N53" s="151"/>
      <c r="O53" s="151"/>
      <c r="P53" s="154"/>
    </row>
    <row r="54" spans="2:16" ht="14.25" customHeight="1">
      <c r="B54" s="150" t="s">
        <v>871</v>
      </c>
      <c r="C54" s="151">
        <v>4</v>
      </c>
      <c r="D54" s="155">
        <v>1</v>
      </c>
      <c r="E54" s="153">
        <f t="shared" si="3"/>
        <v>3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4"/>
    </row>
    <row r="55" spans="2:16" ht="14.25" customHeight="1">
      <c r="B55" s="150" t="s">
        <v>872</v>
      </c>
      <c r="C55" s="151">
        <v>5</v>
      </c>
      <c r="D55" s="155">
        <v>4</v>
      </c>
      <c r="E55" s="153">
        <f t="shared" si="3"/>
        <v>0.25</v>
      </c>
      <c r="F55" s="151"/>
      <c r="G55" s="151"/>
      <c r="H55" s="151">
        <v>4</v>
      </c>
      <c r="I55" s="151"/>
      <c r="J55" s="151"/>
      <c r="K55" s="151"/>
      <c r="L55" s="151"/>
      <c r="M55" s="151"/>
      <c r="N55" s="151"/>
      <c r="O55" s="151"/>
      <c r="P55" s="154">
        <v>7</v>
      </c>
    </row>
    <row r="56" spans="2:16" ht="14.25" customHeight="1">
      <c r="B56" s="156" t="s">
        <v>873</v>
      </c>
      <c r="C56" s="157">
        <v>7</v>
      </c>
      <c r="D56" s="158">
        <v>5</v>
      </c>
      <c r="E56" s="159">
        <f t="shared" si="3"/>
        <v>0.4</v>
      </c>
      <c r="F56" s="157"/>
      <c r="G56" s="157"/>
      <c r="H56" s="157">
        <v>1</v>
      </c>
      <c r="I56" s="157">
        <v>3</v>
      </c>
      <c r="J56" s="157"/>
      <c r="K56" s="157">
        <v>4</v>
      </c>
      <c r="L56" s="157"/>
      <c r="M56" s="157"/>
      <c r="N56" s="157"/>
      <c r="O56" s="157"/>
      <c r="P56" s="160"/>
    </row>
    <row r="57" spans="2:16" ht="14.25" customHeight="1">
      <c r="B57" s="156" t="s">
        <v>874</v>
      </c>
      <c r="C57" s="157">
        <v>0</v>
      </c>
      <c r="D57" s="158">
        <v>0</v>
      </c>
      <c r="E57" s="159">
        <f t="shared" si="3"/>
        <v>0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60"/>
    </row>
    <row r="58" spans="2:16" ht="14.25" customHeight="1">
      <c r="B58" s="156" t="s">
        <v>875</v>
      </c>
      <c r="C58" s="157">
        <v>2</v>
      </c>
      <c r="D58" s="158">
        <v>2</v>
      </c>
      <c r="E58" s="159">
        <f t="shared" si="3"/>
        <v>0</v>
      </c>
      <c r="F58" s="157"/>
      <c r="G58" s="157"/>
      <c r="H58" s="157">
        <v>1</v>
      </c>
      <c r="I58" s="157">
        <v>4</v>
      </c>
      <c r="J58" s="157"/>
      <c r="K58" s="157">
        <v>1</v>
      </c>
      <c r="L58" s="157"/>
      <c r="M58" s="157"/>
      <c r="N58" s="157"/>
      <c r="O58" s="157"/>
      <c r="P58" s="160">
        <v>3</v>
      </c>
    </row>
    <row r="59" spans="2:16" ht="14.25" customHeight="1">
      <c r="B59" s="156" t="s">
        <v>876</v>
      </c>
      <c r="C59" s="157">
        <v>0</v>
      </c>
      <c r="D59" s="158">
        <v>0</v>
      </c>
      <c r="E59" s="159">
        <f t="shared" si="3"/>
        <v>0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60"/>
    </row>
    <row r="60" spans="2:16" ht="14.25" customHeight="1">
      <c r="B60" s="156" t="s">
        <v>877</v>
      </c>
      <c r="C60" s="157">
        <v>1</v>
      </c>
      <c r="D60" s="158">
        <v>1</v>
      </c>
      <c r="E60" s="159">
        <f t="shared" si="3"/>
        <v>0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60"/>
    </row>
    <row r="61" spans="2:16" ht="14.25" customHeight="1">
      <c r="B61" s="156" t="s">
        <v>878</v>
      </c>
      <c r="C61" s="157">
        <v>0</v>
      </c>
      <c r="D61" s="158">
        <v>0</v>
      </c>
      <c r="E61" s="159">
        <f t="shared" si="3"/>
        <v>0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60">
        <v>2</v>
      </c>
    </row>
    <row r="62" spans="2:16" ht="14.25" customHeight="1">
      <c r="B62" s="156" t="s">
        <v>879</v>
      </c>
      <c r="C62" s="157">
        <v>1</v>
      </c>
      <c r="D62" s="158">
        <v>0</v>
      </c>
      <c r="E62" s="159">
        <f t="shared" si="3"/>
        <v>0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60"/>
    </row>
    <row r="63" spans="2:16" ht="14.25" customHeight="1">
      <c r="B63" s="156" t="s">
        <v>880</v>
      </c>
      <c r="C63" s="157">
        <v>0</v>
      </c>
      <c r="D63" s="158">
        <v>0</v>
      </c>
      <c r="E63" s="159">
        <f t="shared" si="3"/>
        <v>0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60"/>
    </row>
    <row r="64" spans="1:16" s="149" customFormat="1" ht="18" customHeight="1">
      <c r="A64" s="138"/>
      <c r="B64" s="161" t="s">
        <v>881</v>
      </c>
      <c r="C64" s="162">
        <v>2</v>
      </c>
      <c r="D64" s="162">
        <v>2</v>
      </c>
      <c r="E64" s="163">
        <f t="shared" si="3"/>
        <v>0</v>
      </c>
      <c r="F64" s="162">
        <v>0</v>
      </c>
      <c r="G64" s="162">
        <v>0</v>
      </c>
      <c r="H64" s="162">
        <v>1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4">
        <v>0</v>
      </c>
    </row>
    <row r="65" spans="2:16" ht="14.25" customHeight="1">
      <c r="B65" s="156" t="s">
        <v>882</v>
      </c>
      <c r="C65" s="157">
        <v>2</v>
      </c>
      <c r="D65" s="158">
        <v>2</v>
      </c>
      <c r="E65" s="159">
        <f t="shared" si="3"/>
        <v>0</v>
      </c>
      <c r="F65" s="157"/>
      <c r="G65" s="157"/>
      <c r="H65" s="157">
        <v>1</v>
      </c>
      <c r="I65" s="157"/>
      <c r="J65" s="157"/>
      <c r="K65" s="157"/>
      <c r="L65" s="157"/>
      <c r="M65" s="157"/>
      <c r="N65" s="157"/>
      <c r="O65" s="157"/>
      <c r="P65" s="160"/>
    </row>
    <row r="66" spans="1:16" s="149" customFormat="1" ht="18" customHeight="1">
      <c r="A66" s="138"/>
      <c r="B66" s="161" t="s">
        <v>883</v>
      </c>
      <c r="C66" s="162">
        <v>13</v>
      </c>
      <c r="D66" s="162">
        <v>19</v>
      </c>
      <c r="E66" s="163">
        <f t="shared" si="3"/>
        <v>-0.3157894736842105</v>
      </c>
      <c r="F66" s="162">
        <v>0</v>
      </c>
      <c r="G66" s="162">
        <v>2</v>
      </c>
      <c r="H66" s="162">
        <v>3</v>
      </c>
      <c r="I66" s="162">
        <v>3</v>
      </c>
      <c r="J66" s="162">
        <v>0</v>
      </c>
      <c r="K66" s="162">
        <v>0</v>
      </c>
      <c r="L66" s="162">
        <v>1</v>
      </c>
      <c r="M66" s="162">
        <v>1</v>
      </c>
      <c r="N66" s="162">
        <v>0</v>
      </c>
      <c r="O66" s="162">
        <v>0</v>
      </c>
      <c r="P66" s="162">
        <v>4</v>
      </c>
    </row>
    <row r="67" spans="2:16" ht="14.25" customHeight="1">
      <c r="B67" s="150" t="s">
        <v>884</v>
      </c>
      <c r="C67" s="151">
        <v>2</v>
      </c>
      <c r="D67" s="155">
        <v>4</v>
      </c>
      <c r="E67" s="153">
        <f t="shared" si="3"/>
        <v>-0.5</v>
      </c>
      <c r="F67" s="151"/>
      <c r="G67" s="151">
        <v>2</v>
      </c>
      <c r="H67" s="151">
        <v>3</v>
      </c>
      <c r="I67" s="151">
        <v>2</v>
      </c>
      <c r="J67" s="151"/>
      <c r="K67" s="151"/>
      <c r="L67" s="151"/>
      <c r="M67" s="151"/>
      <c r="N67" s="151"/>
      <c r="O67" s="151"/>
      <c r="P67" s="154">
        <v>3</v>
      </c>
    </row>
    <row r="68" spans="2:16" ht="14.25" customHeight="1">
      <c r="B68" s="150" t="s">
        <v>885</v>
      </c>
      <c r="C68" s="151">
        <v>1</v>
      </c>
      <c r="D68" s="155">
        <v>0</v>
      </c>
      <c r="E68" s="153">
        <f t="shared" si="3"/>
        <v>0</v>
      </c>
      <c r="F68" s="151"/>
      <c r="G68" s="151"/>
      <c r="H68" s="151"/>
      <c r="I68" s="151">
        <v>1</v>
      </c>
      <c r="J68" s="151"/>
      <c r="K68" s="151"/>
      <c r="L68" s="151"/>
      <c r="M68" s="151"/>
      <c r="N68" s="151"/>
      <c r="O68" s="151"/>
      <c r="P68" s="154"/>
    </row>
    <row r="69" spans="2:16" ht="14.25" customHeight="1">
      <c r="B69" s="150" t="s">
        <v>886</v>
      </c>
      <c r="C69" s="151">
        <v>4</v>
      </c>
      <c r="D69" s="155">
        <v>7</v>
      </c>
      <c r="E69" s="153">
        <f t="shared" si="3"/>
        <v>-0.42857142857142855</v>
      </c>
      <c r="F69" s="151"/>
      <c r="G69" s="151"/>
      <c r="H69" s="151"/>
      <c r="I69" s="151"/>
      <c r="J69" s="151"/>
      <c r="K69" s="151"/>
      <c r="L69" s="151">
        <v>1</v>
      </c>
      <c r="M69" s="151">
        <v>1</v>
      </c>
      <c r="N69" s="151"/>
      <c r="O69" s="151"/>
      <c r="P69" s="154">
        <v>1</v>
      </c>
    </row>
    <row r="70" spans="2:16" ht="14.25" customHeight="1">
      <c r="B70" s="156" t="s">
        <v>887</v>
      </c>
      <c r="C70" s="157">
        <v>1</v>
      </c>
      <c r="D70" s="158">
        <v>1</v>
      </c>
      <c r="E70" s="159">
        <f t="shared" si="3"/>
        <v>0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60"/>
    </row>
    <row r="71" spans="2:16" ht="14.25" customHeight="1">
      <c r="B71" s="156" t="s">
        <v>888</v>
      </c>
      <c r="C71" s="157">
        <v>5</v>
      </c>
      <c r="D71" s="158">
        <v>7</v>
      </c>
      <c r="E71" s="159">
        <f t="shared" si="3"/>
        <v>-0.2857142857142857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60"/>
    </row>
    <row r="72" spans="1:16" s="149" customFormat="1" ht="18" customHeight="1">
      <c r="A72" s="138"/>
      <c r="B72" s="161" t="s">
        <v>889</v>
      </c>
      <c r="C72" s="162">
        <v>74</v>
      </c>
      <c r="D72" s="162">
        <v>77</v>
      </c>
      <c r="E72" s="163">
        <f t="shared" si="3"/>
        <v>-0.03896103896103896</v>
      </c>
      <c r="F72" s="162">
        <v>0</v>
      </c>
      <c r="G72" s="162">
        <v>0</v>
      </c>
      <c r="H72" s="162">
        <v>7</v>
      </c>
      <c r="I72" s="162">
        <v>8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64">
        <v>5</v>
      </c>
    </row>
    <row r="73" spans="2:16" ht="14.25" customHeight="1">
      <c r="B73" s="150" t="s">
        <v>890</v>
      </c>
      <c r="C73" s="151">
        <v>13</v>
      </c>
      <c r="D73" s="155">
        <v>11</v>
      </c>
      <c r="E73" s="153">
        <f t="shared" si="3"/>
        <v>0.18181818181818182</v>
      </c>
      <c r="F73" s="151"/>
      <c r="G73" s="151"/>
      <c r="H73" s="151">
        <v>4</v>
      </c>
      <c r="I73" s="151">
        <v>5</v>
      </c>
      <c r="J73" s="151"/>
      <c r="K73" s="151"/>
      <c r="L73" s="151"/>
      <c r="M73" s="151"/>
      <c r="N73" s="151"/>
      <c r="O73" s="151"/>
      <c r="P73" s="154">
        <v>3</v>
      </c>
    </row>
    <row r="74" spans="2:16" ht="14.25" customHeight="1">
      <c r="B74" s="156" t="s">
        <v>891</v>
      </c>
      <c r="C74" s="157">
        <v>61</v>
      </c>
      <c r="D74" s="158">
        <v>66</v>
      </c>
      <c r="E74" s="159">
        <f aca="true" t="shared" si="4" ref="E74:E106">IF(IF(D74="S/D",0,D74)&lt;&gt;0,(C74-D74)/D74,0)</f>
        <v>-0.07575757575757576</v>
      </c>
      <c r="F74" s="157"/>
      <c r="G74" s="157"/>
      <c r="H74" s="157">
        <v>3</v>
      </c>
      <c r="I74" s="157">
        <v>3</v>
      </c>
      <c r="J74" s="157"/>
      <c r="K74" s="157"/>
      <c r="L74" s="157"/>
      <c r="M74" s="157"/>
      <c r="N74" s="157"/>
      <c r="O74" s="157"/>
      <c r="P74" s="160">
        <v>2</v>
      </c>
    </row>
    <row r="75" spans="1:16" s="149" customFormat="1" ht="18" customHeight="1">
      <c r="A75" s="138"/>
      <c r="B75" s="161" t="s">
        <v>892</v>
      </c>
      <c r="C75" s="162">
        <v>325</v>
      </c>
      <c r="D75" s="162">
        <v>440</v>
      </c>
      <c r="E75" s="163">
        <f t="shared" si="4"/>
        <v>-0.26136363636363635</v>
      </c>
      <c r="F75" s="162">
        <v>0</v>
      </c>
      <c r="G75" s="162">
        <v>0</v>
      </c>
      <c r="H75" s="162">
        <v>136</v>
      </c>
      <c r="I75" s="162">
        <v>85</v>
      </c>
      <c r="J75" s="162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2">
        <v>76</v>
      </c>
    </row>
    <row r="76" spans="2:16" ht="14.25" customHeight="1">
      <c r="B76" s="150" t="s">
        <v>893</v>
      </c>
      <c r="C76" s="151">
        <v>0</v>
      </c>
      <c r="D76" s="155">
        <v>1</v>
      </c>
      <c r="E76" s="153">
        <f t="shared" si="4"/>
        <v>-1</v>
      </c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4"/>
    </row>
    <row r="77" spans="2:16" ht="14.25" customHeight="1">
      <c r="B77" s="150" t="s">
        <v>894</v>
      </c>
      <c r="C77" s="151">
        <v>0</v>
      </c>
      <c r="D77" s="155">
        <v>0</v>
      </c>
      <c r="E77" s="153">
        <f t="shared" si="4"/>
        <v>0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4"/>
    </row>
    <row r="78" spans="2:16" ht="14.25" customHeight="1">
      <c r="B78" s="150" t="s">
        <v>895</v>
      </c>
      <c r="C78" s="151">
        <v>0</v>
      </c>
      <c r="D78" s="155">
        <v>1</v>
      </c>
      <c r="E78" s="153">
        <f t="shared" si="4"/>
        <v>-1</v>
      </c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4"/>
    </row>
    <row r="79" spans="2:16" ht="14.25" customHeight="1">
      <c r="B79" s="150" t="s">
        <v>896</v>
      </c>
      <c r="C79" s="151">
        <v>44</v>
      </c>
      <c r="D79" s="155">
        <v>65</v>
      </c>
      <c r="E79" s="153">
        <f t="shared" si="4"/>
        <v>-0.3230769230769231</v>
      </c>
      <c r="F79" s="151"/>
      <c r="G79" s="151"/>
      <c r="H79" s="151">
        <v>1</v>
      </c>
      <c r="I79" s="151"/>
      <c r="J79" s="151"/>
      <c r="K79" s="151"/>
      <c r="L79" s="151"/>
      <c r="M79" s="151"/>
      <c r="N79" s="151"/>
      <c r="O79" s="151"/>
      <c r="P79" s="154"/>
    </row>
    <row r="80" spans="2:16" ht="14.25" customHeight="1">
      <c r="B80" s="150" t="s">
        <v>897</v>
      </c>
      <c r="C80" s="151">
        <v>0</v>
      </c>
      <c r="D80" s="155">
        <v>0</v>
      </c>
      <c r="E80" s="153">
        <f t="shared" si="4"/>
        <v>0</v>
      </c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4"/>
    </row>
    <row r="81" spans="2:16" ht="14.25" customHeight="1">
      <c r="B81" s="150" t="s">
        <v>898</v>
      </c>
      <c r="C81" s="151">
        <v>5</v>
      </c>
      <c r="D81" s="155">
        <v>3</v>
      </c>
      <c r="E81" s="153">
        <f t="shared" si="4"/>
        <v>0.6666666666666666</v>
      </c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4"/>
    </row>
    <row r="82" spans="2:16" ht="14.25" customHeight="1">
      <c r="B82" s="150" t="s">
        <v>899</v>
      </c>
      <c r="C82" s="151">
        <v>34</v>
      </c>
      <c r="D82" s="155">
        <v>41</v>
      </c>
      <c r="E82" s="153">
        <f t="shared" si="4"/>
        <v>-0.17073170731707318</v>
      </c>
      <c r="F82" s="151"/>
      <c r="G82" s="151"/>
      <c r="H82" s="151">
        <v>12</v>
      </c>
      <c r="I82" s="151">
        <v>32</v>
      </c>
      <c r="J82" s="151"/>
      <c r="K82" s="151"/>
      <c r="L82" s="151"/>
      <c r="M82" s="151"/>
      <c r="N82" s="151"/>
      <c r="O82" s="151"/>
      <c r="P82" s="154">
        <v>4</v>
      </c>
    </row>
    <row r="83" spans="2:16" ht="14.25" customHeight="1">
      <c r="B83" s="150" t="s">
        <v>900</v>
      </c>
      <c r="C83" s="151">
        <v>2</v>
      </c>
      <c r="D83" s="155">
        <v>9</v>
      </c>
      <c r="E83" s="153">
        <f t="shared" si="4"/>
        <v>-0.7777777777777778</v>
      </c>
      <c r="F83" s="151"/>
      <c r="G83" s="151"/>
      <c r="H83" s="151"/>
      <c r="I83" s="151">
        <v>1</v>
      </c>
      <c r="J83" s="151"/>
      <c r="K83" s="151"/>
      <c r="L83" s="151"/>
      <c r="M83" s="151"/>
      <c r="N83" s="151"/>
      <c r="O83" s="151"/>
      <c r="P83" s="154">
        <v>1</v>
      </c>
    </row>
    <row r="84" spans="2:16" ht="14.25" customHeight="1">
      <c r="B84" s="150" t="s">
        <v>901</v>
      </c>
      <c r="C84" s="151">
        <v>236</v>
      </c>
      <c r="D84" s="155">
        <v>320</v>
      </c>
      <c r="E84" s="153">
        <f t="shared" si="4"/>
        <v>-0.2625</v>
      </c>
      <c r="F84" s="151"/>
      <c r="G84" s="151"/>
      <c r="H84" s="151">
        <v>123</v>
      </c>
      <c r="I84" s="151">
        <v>52</v>
      </c>
      <c r="J84" s="151"/>
      <c r="K84" s="151"/>
      <c r="L84" s="151"/>
      <c r="M84" s="151"/>
      <c r="N84" s="151"/>
      <c r="O84" s="151"/>
      <c r="P84" s="154">
        <v>71</v>
      </c>
    </row>
    <row r="85" spans="2:16" ht="14.25" customHeight="1">
      <c r="B85" s="156" t="s">
        <v>902</v>
      </c>
      <c r="C85" s="157">
        <v>0</v>
      </c>
      <c r="D85" s="158">
        <v>0</v>
      </c>
      <c r="E85" s="159">
        <f t="shared" si="4"/>
        <v>0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60"/>
    </row>
    <row r="86" spans="2:16" ht="14.25" customHeight="1">
      <c r="B86" s="156" t="s">
        <v>903</v>
      </c>
      <c r="C86" s="157">
        <v>4</v>
      </c>
      <c r="D86" s="158">
        <v>0</v>
      </c>
      <c r="E86" s="159">
        <f t="shared" si="4"/>
        <v>0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60"/>
    </row>
    <row r="87" spans="1:16" s="149" customFormat="1" ht="18" customHeight="1">
      <c r="A87" s="138"/>
      <c r="B87" s="161" t="s">
        <v>904</v>
      </c>
      <c r="C87" s="162">
        <v>20750</v>
      </c>
      <c r="D87" s="162">
        <v>21425</v>
      </c>
      <c r="E87" s="163">
        <f t="shared" si="4"/>
        <v>-0.03150525087514586</v>
      </c>
      <c r="F87" s="162">
        <v>43</v>
      </c>
      <c r="G87" s="162">
        <v>38</v>
      </c>
      <c r="H87" s="162">
        <v>830</v>
      </c>
      <c r="I87" s="162">
        <v>565</v>
      </c>
      <c r="J87" s="162">
        <v>0</v>
      </c>
      <c r="K87" s="162">
        <v>0</v>
      </c>
      <c r="L87" s="162">
        <v>0</v>
      </c>
      <c r="M87" s="162">
        <v>0</v>
      </c>
      <c r="N87" s="162">
        <v>4</v>
      </c>
      <c r="O87" s="162">
        <v>29</v>
      </c>
      <c r="P87" s="164">
        <v>513</v>
      </c>
    </row>
    <row r="88" spans="2:16" ht="14.25" customHeight="1">
      <c r="B88" s="150" t="s">
        <v>905</v>
      </c>
      <c r="C88" s="151">
        <v>9706</v>
      </c>
      <c r="D88" s="155">
        <v>9720</v>
      </c>
      <c r="E88" s="153">
        <f t="shared" si="4"/>
        <v>-0.001440329218106996</v>
      </c>
      <c r="F88" s="151">
        <v>7</v>
      </c>
      <c r="G88" s="151">
        <v>8</v>
      </c>
      <c r="H88" s="151">
        <v>141</v>
      </c>
      <c r="I88" s="151">
        <v>78</v>
      </c>
      <c r="J88" s="151"/>
      <c r="K88" s="151"/>
      <c r="L88" s="151"/>
      <c r="M88" s="151"/>
      <c r="N88" s="151"/>
      <c r="O88" s="151"/>
      <c r="P88" s="154">
        <v>74</v>
      </c>
    </row>
    <row r="89" spans="2:16" ht="14.25" customHeight="1">
      <c r="B89" s="150" t="s">
        <v>906</v>
      </c>
      <c r="C89" s="151">
        <v>4145</v>
      </c>
      <c r="D89" s="155">
        <v>4359</v>
      </c>
      <c r="E89" s="153">
        <f t="shared" si="4"/>
        <v>-0.049093828859830234</v>
      </c>
      <c r="F89" s="151">
        <v>24</v>
      </c>
      <c r="G89" s="151">
        <v>23</v>
      </c>
      <c r="H89" s="151">
        <v>215</v>
      </c>
      <c r="I89" s="151">
        <v>142</v>
      </c>
      <c r="J89" s="151"/>
      <c r="K89" s="151"/>
      <c r="L89" s="151"/>
      <c r="M89" s="151"/>
      <c r="N89" s="151"/>
      <c r="O89" s="151">
        <v>11</v>
      </c>
      <c r="P89" s="154">
        <v>151</v>
      </c>
    </row>
    <row r="90" spans="2:16" ht="14.25" customHeight="1">
      <c r="B90" s="150" t="s">
        <v>907</v>
      </c>
      <c r="C90" s="165">
        <v>63</v>
      </c>
      <c r="D90" s="155">
        <v>40</v>
      </c>
      <c r="E90" s="166">
        <f t="shared" si="4"/>
        <v>0.575</v>
      </c>
      <c r="F90" s="151"/>
      <c r="G90" s="151">
        <v>2</v>
      </c>
      <c r="H90" s="151">
        <v>6</v>
      </c>
      <c r="I90" s="151">
        <v>24</v>
      </c>
      <c r="J90" s="151"/>
      <c r="K90" s="151"/>
      <c r="L90" s="151"/>
      <c r="M90" s="151"/>
      <c r="N90" s="151"/>
      <c r="O90" s="151"/>
      <c r="P90" s="154">
        <v>18</v>
      </c>
    </row>
    <row r="91" spans="2:16" ht="14.25" customHeight="1">
      <c r="B91" s="150" t="s">
        <v>908</v>
      </c>
      <c r="C91" s="151">
        <v>355</v>
      </c>
      <c r="D91" s="155">
        <v>438</v>
      </c>
      <c r="E91" s="153">
        <f t="shared" si="4"/>
        <v>-0.18949771689497716</v>
      </c>
      <c r="F91" s="151">
        <v>2</v>
      </c>
      <c r="G91" s="151">
        <v>2</v>
      </c>
      <c r="H91" s="151">
        <v>70</v>
      </c>
      <c r="I91" s="151">
        <v>52</v>
      </c>
      <c r="J91" s="151"/>
      <c r="K91" s="151"/>
      <c r="L91" s="151"/>
      <c r="M91" s="151"/>
      <c r="N91" s="151"/>
      <c r="O91" s="151">
        <v>18</v>
      </c>
      <c r="P91" s="154">
        <v>67</v>
      </c>
    </row>
    <row r="92" spans="2:16" ht="14.25" customHeight="1">
      <c r="B92" s="150" t="s">
        <v>909</v>
      </c>
      <c r="C92" s="151">
        <v>7</v>
      </c>
      <c r="D92" s="155">
        <v>7</v>
      </c>
      <c r="E92" s="153">
        <f t="shared" si="4"/>
        <v>0</v>
      </c>
      <c r="F92" s="151"/>
      <c r="G92" s="151"/>
      <c r="H92" s="151">
        <v>2</v>
      </c>
      <c r="I92" s="151"/>
      <c r="J92" s="151"/>
      <c r="K92" s="151"/>
      <c r="L92" s="151"/>
      <c r="M92" s="151"/>
      <c r="N92" s="151"/>
      <c r="O92" s="151"/>
      <c r="P92" s="154">
        <v>1</v>
      </c>
    </row>
    <row r="93" spans="2:16" ht="14.25" customHeight="1">
      <c r="B93" s="150" t="s">
        <v>910</v>
      </c>
      <c r="C93" s="151">
        <v>97</v>
      </c>
      <c r="D93" s="155">
        <v>121</v>
      </c>
      <c r="E93" s="153">
        <f t="shared" si="4"/>
        <v>-0.19834710743801653</v>
      </c>
      <c r="F93" s="151">
        <v>1</v>
      </c>
      <c r="G93" s="151"/>
      <c r="H93" s="151">
        <v>7</v>
      </c>
      <c r="I93" s="151">
        <v>6</v>
      </c>
      <c r="J93" s="151"/>
      <c r="K93" s="151"/>
      <c r="L93" s="151"/>
      <c r="M93" s="151"/>
      <c r="N93" s="151"/>
      <c r="O93" s="151"/>
      <c r="P93" s="154">
        <v>10</v>
      </c>
    </row>
    <row r="94" spans="2:16" ht="14.25" customHeight="1">
      <c r="B94" s="150" t="s">
        <v>911</v>
      </c>
      <c r="C94" s="151">
        <v>192</v>
      </c>
      <c r="D94" s="155">
        <v>137</v>
      </c>
      <c r="E94" s="153">
        <f t="shared" si="4"/>
        <v>0.40145985401459855</v>
      </c>
      <c r="F94" s="151">
        <v>3</v>
      </c>
      <c r="G94" s="151"/>
      <c r="H94" s="151">
        <v>68</v>
      </c>
      <c r="I94" s="151">
        <v>47</v>
      </c>
      <c r="J94" s="151"/>
      <c r="K94" s="151"/>
      <c r="L94" s="151"/>
      <c r="M94" s="151"/>
      <c r="N94" s="151"/>
      <c r="O94" s="151"/>
      <c r="P94" s="154">
        <v>38</v>
      </c>
    </row>
    <row r="95" spans="2:16" ht="14.25" customHeight="1">
      <c r="B95" s="150" t="s">
        <v>912</v>
      </c>
      <c r="C95" s="151">
        <v>1523</v>
      </c>
      <c r="D95" s="155">
        <v>1582</v>
      </c>
      <c r="E95" s="153">
        <f t="shared" si="4"/>
        <v>-0.03729456384323641</v>
      </c>
      <c r="F95" s="151">
        <v>1</v>
      </c>
      <c r="G95" s="151"/>
      <c r="H95" s="151">
        <v>159</v>
      </c>
      <c r="I95" s="151">
        <v>100</v>
      </c>
      <c r="J95" s="151"/>
      <c r="K95" s="151"/>
      <c r="L95" s="151"/>
      <c r="M95" s="151"/>
      <c r="N95" s="151">
        <v>4</v>
      </c>
      <c r="O95" s="151"/>
      <c r="P95" s="154">
        <v>70</v>
      </c>
    </row>
    <row r="96" spans="2:16" ht="14.25" customHeight="1">
      <c r="B96" s="150" t="s">
        <v>913</v>
      </c>
      <c r="C96" s="151">
        <v>242</v>
      </c>
      <c r="D96" s="155">
        <v>266</v>
      </c>
      <c r="E96" s="153">
        <f t="shared" si="4"/>
        <v>-0.09022556390977443</v>
      </c>
      <c r="F96" s="151"/>
      <c r="G96" s="151"/>
      <c r="H96" s="151">
        <v>46</v>
      </c>
      <c r="I96" s="151">
        <v>31</v>
      </c>
      <c r="J96" s="151"/>
      <c r="K96" s="151"/>
      <c r="L96" s="151"/>
      <c r="M96" s="151"/>
      <c r="N96" s="151"/>
      <c r="O96" s="151"/>
      <c r="P96" s="154">
        <v>21</v>
      </c>
    </row>
    <row r="97" spans="2:16" ht="14.25" customHeight="1">
      <c r="B97" s="150" t="s">
        <v>914</v>
      </c>
      <c r="C97" s="151">
        <v>35</v>
      </c>
      <c r="D97" s="155">
        <v>23</v>
      </c>
      <c r="E97" s="153">
        <f t="shared" si="4"/>
        <v>0.5217391304347826</v>
      </c>
      <c r="F97" s="151"/>
      <c r="G97" s="151"/>
      <c r="H97" s="151">
        <v>5</v>
      </c>
      <c r="I97" s="151">
        <v>6</v>
      </c>
      <c r="J97" s="151"/>
      <c r="K97" s="151"/>
      <c r="L97" s="151"/>
      <c r="M97" s="151"/>
      <c r="N97" s="151"/>
      <c r="O97" s="151"/>
      <c r="P97" s="154">
        <v>1</v>
      </c>
    </row>
    <row r="98" spans="2:16" ht="14.25" customHeight="1">
      <c r="B98" s="150" t="s">
        <v>915</v>
      </c>
      <c r="C98" s="151">
        <v>17</v>
      </c>
      <c r="D98" s="155">
        <v>28</v>
      </c>
      <c r="E98" s="153">
        <f t="shared" si="4"/>
        <v>-0.39285714285714285</v>
      </c>
      <c r="F98" s="151"/>
      <c r="G98" s="151"/>
      <c r="H98" s="151">
        <v>21</v>
      </c>
      <c r="I98" s="151">
        <v>12</v>
      </c>
      <c r="J98" s="151"/>
      <c r="K98" s="151"/>
      <c r="L98" s="151"/>
      <c r="M98" s="151"/>
      <c r="N98" s="151"/>
      <c r="O98" s="151"/>
      <c r="P98" s="154">
        <v>11</v>
      </c>
    </row>
    <row r="99" spans="2:16" ht="14.25" customHeight="1">
      <c r="B99" s="150" t="s">
        <v>916</v>
      </c>
      <c r="C99" s="151">
        <v>2</v>
      </c>
      <c r="D99" s="155">
        <v>0</v>
      </c>
      <c r="E99" s="153">
        <f t="shared" si="4"/>
        <v>0</v>
      </c>
      <c r="F99" s="151"/>
      <c r="G99" s="151"/>
      <c r="H99" s="151">
        <v>2</v>
      </c>
      <c r="I99" s="151"/>
      <c r="J99" s="151"/>
      <c r="K99" s="151"/>
      <c r="L99" s="151"/>
      <c r="M99" s="151"/>
      <c r="N99" s="151"/>
      <c r="O99" s="151"/>
      <c r="P99" s="154"/>
    </row>
    <row r="100" spans="2:16" ht="14.25" customHeight="1">
      <c r="B100" s="150" t="s">
        <v>917</v>
      </c>
      <c r="C100" s="151">
        <v>0</v>
      </c>
      <c r="D100" s="155">
        <v>1</v>
      </c>
      <c r="E100" s="153">
        <f t="shared" si="4"/>
        <v>-1</v>
      </c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4"/>
    </row>
    <row r="101" spans="2:16" ht="14.25" customHeight="1">
      <c r="B101" s="150" t="s">
        <v>918</v>
      </c>
      <c r="C101" s="151">
        <v>4291</v>
      </c>
      <c r="D101" s="155">
        <v>4650</v>
      </c>
      <c r="E101" s="153">
        <f t="shared" si="4"/>
        <v>-0.07720430107526882</v>
      </c>
      <c r="F101" s="151">
        <v>4</v>
      </c>
      <c r="G101" s="151">
        <v>2</v>
      </c>
      <c r="H101" s="151">
        <v>76</v>
      </c>
      <c r="I101" s="151">
        <v>52</v>
      </c>
      <c r="J101" s="151"/>
      <c r="K101" s="151"/>
      <c r="L101" s="151"/>
      <c r="M101" s="151"/>
      <c r="N101" s="151"/>
      <c r="O101" s="151"/>
      <c r="P101" s="154">
        <v>27</v>
      </c>
    </row>
    <row r="102" spans="2:16" ht="14.25" customHeight="1">
      <c r="B102" s="150" t="s">
        <v>919</v>
      </c>
      <c r="C102" s="151">
        <v>1</v>
      </c>
      <c r="D102" s="155">
        <v>2</v>
      </c>
      <c r="E102" s="153">
        <f t="shared" si="4"/>
        <v>-0.5</v>
      </c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4"/>
    </row>
    <row r="103" spans="2:16" ht="14.25" customHeight="1">
      <c r="B103" s="150" t="s">
        <v>920</v>
      </c>
      <c r="C103" s="151">
        <v>1</v>
      </c>
      <c r="D103" s="155">
        <v>0</v>
      </c>
      <c r="E103" s="153">
        <f t="shared" si="4"/>
        <v>0</v>
      </c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4"/>
    </row>
    <row r="104" spans="2:16" ht="14.25" customHeight="1">
      <c r="B104" s="150" t="s">
        <v>921</v>
      </c>
      <c r="C104" s="151">
        <v>50</v>
      </c>
      <c r="D104" s="155">
        <v>12</v>
      </c>
      <c r="E104" s="153">
        <f t="shared" si="4"/>
        <v>3.1666666666666665</v>
      </c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4"/>
    </row>
    <row r="105" spans="2:16" ht="14.25" customHeight="1">
      <c r="B105" s="150" t="s">
        <v>922</v>
      </c>
      <c r="C105" s="151">
        <v>9</v>
      </c>
      <c r="D105" s="155">
        <v>7</v>
      </c>
      <c r="E105" s="153">
        <f t="shared" si="4"/>
        <v>0.2857142857142857</v>
      </c>
      <c r="F105" s="151"/>
      <c r="G105" s="151"/>
      <c r="H105" s="151">
        <v>3</v>
      </c>
      <c r="I105" s="151">
        <v>2</v>
      </c>
      <c r="J105" s="151"/>
      <c r="K105" s="151"/>
      <c r="L105" s="151"/>
      <c r="M105" s="151"/>
      <c r="N105" s="151"/>
      <c r="O105" s="151"/>
      <c r="P105" s="154">
        <v>1</v>
      </c>
    </row>
    <row r="106" spans="2:16" ht="14.25" customHeight="1">
      <c r="B106" s="150" t="s">
        <v>923</v>
      </c>
      <c r="C106" s="151">
        <v>0</v>
      </c>
      <c r="D106" s="155">
        <v>8</v>
      </c>
      <c r="E106" s="153">
        <f t="shared" si="4"/>
        <v>-1</v>
      </c>
      <c r="F106" s="151"/>
      <c r="G106" s="151"/>
      <c r="H106" s="151">
        <v>3</v>
      </c>
      <c r="I106" s="151"/>
      <c r="J106" s="151"/>
      <c r="K106" s="151"/>
      <c r="L106" s="151"/>
      <c r="M106" s="151"/>
      <c r="N106" s="151"/>
      <c r="O106" s="151"/>
      <c r="P106" s="154">
        <v>1</v>
      </c>
    </row>
    <row r="107" spans="2:16" ht="14.25" customHeight="1">
      <c r="B107" s="150" t="s">
        <v>924</v>
      </c>
      <c r="C107" s="151">
        <v>0</v>
      </c>
      <c r="D107" s="155">
        <v>0</v>
      </c>
      <c r="E107" s="153">
        <f aca="true" t="shared" si="5" ref="E107:E138">IF(IF(D107="S/D",0,D107)&lt;&gt;0,(C107-D107)/D107,0)</f>
        <v>0</v>
      </c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4"/>
    </row>
    <row r="108" spans="2:16" ht="14.25" customHeight="1">
      <c r="B108" s="150" t="s">
        <v>925</v>
      </c>
      <c r="C108" s="151">
        <v>0</v>
      </c>
      <c r="D108" s="155">
        <v>0</v>
      </c>
      <c r="E108" s="153">
        <f t="shared" si="5"/>
        <v>0</v>
      </c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4"/>
    </row>
    <row r="109" spans="2:16" ht="14.25" customHeight="1">
      <c r="B109" s="150" t="s">
        <v>926</v>
      </c>
      <c r="C109" s="151">
        <v>0</v>
      </c>
      <c r="D109" s="155">
        <v>0</v>
      </c>
      <c r="E109" s="153">
        <f t="shared" si="5"/>
        <v>0</v>
      </c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4"/>
    </row>
    <row r="110" spans="2:16" ht="14.25" customHeight="1">
      <c r="B110" s="150" t="s">
        <v>927</v>
      </c>
      <c r="C110" s="151">
        <v>6</v>
      </c>
      <c r="D110" s="155">
        <v>10</v>
      </c>
      <c r="E110" s="153">
        <f t="shared" si="5"/>
        <v>-0.4</v>
      </c>
      <c r="F110" s="151"/>
      <c r="G110" s="151"/>
      <c r="H110" s="151">
        <v>3</v>
      </c>
      <c r="I110" s="151">
        <v>3</v>
      </c>
      <c r="J110" s="151"/>
      <c r="K110" s="151"/>
      <c r="L110" s="151"/>
      <c r="M110" s="151"/>
      <c r="N110" s="151"/>
      <c r="O110" s="151"/>
      <c r="P110" s="154">
        <v>1</v>
      </c>
    </row>
    <row r="111" spans="2:16" ht="14.25" customHeight="1">
      <c r="B111" s="150" t="s">
        <v>928</v>
      </c>
      <c r="C111" s="151">
        <v>7</v>
      </c>
      <c r="D111" s="155">
        <v>12</v>
      </c>
      <c r="E111" s="153">
        <f t="shared" si="5"/>
        <v>-0.4166666666666667</v>
      </c>
      <c r="F111" s="151">
        <v>1</v>
      </c>
      <c r="G111" s="151">
        <v>1</v>
      </c>
      <c r="H111" s="151"/>
      <c r="I111" s="151">
        <v>10</v>
      </c>
      <c r="J111" s="151"/>
      <c r="K111" s="151"/>
      <c r="L111" s="151"/>
      <c r="M111" s="151"/>
      <c r="N111" s="151"/>
      <c r="O111" s="151"/>
      <c r="P111" s="154">
        <v>17</v>
      </c>
    </row>
    <row r="112" spans="2:16" ht="14.25" customHeight="1">
      <c r="B112" s="156" t="s">
        <v>929</v>
      </c>
      <c r="C112" s="157">
        <v>1</v>
      </c>
      <c r="D112" s="158">
        <v>2</v>
      </c>
      <c r="E112" s="159">
        <f t="shared" si="5"/>
        <v>-0.5</v>
      </c>
      <c r="F112" s="157"/>
      <c r="G112" s="157"/>
      <c r="H112" s="157">
        <v>3</v>
      </c>
      <c r="I112" s="157"/>
      <c r="J112" s="157"/>
      <c r="K112" s="157"/>
      <c r="L112" s="157"/>
      <c r="M112" s="157"/>
      <c r="N112" s="157"/>
      <c r="O112" s="157"/>
      <c r="P112" s="160">
        <v>4</v>
      </c>
    </row>
    <row r="113" spans="2:16" ht="14.25" customHeight="1">
      <c r="B113" s="156" t="s">
        <v>930</v>
      </c>
      <c r="C113" s="157">
        <v>0</v>
      </c>
      <c r="D113" s="158">
        <v>0</v>
      </c>
      <c r="E113" s="159">
        <f t="shared" si="5"/>
        <v>0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60"/>
    </row>
    <row r="114" spans="2:16" ht="14.25" customHeight="1">
      <c r="B114" s="156" t="s">
        <v>931</v>
      </c>
      <c r="C114" s="157">
        <v>0</v>
      </c>
      <c r="D114" s="158">
        <v>0</v>
      </c>
      <c r="E114" s="159">
        <f t="shared" si="5"/>
        <v>0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60"/>
    </row>
    <row r="115" spans="2:16" ht="14.25" customHeight="1">
      <c r="B115" s="156" t="s">
        <v>932</v>
      </c>
      <c r="C115" s="157">
        <v>0</v>
      </c>
      <c r="D115" s="158">
        <v>0</v>
      </c>
      <c r="E115" s="159">
        <f t="shared" si="5"/>
        <v>0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60"/>
    </row>
    <row r="116" spans="1:16" s="149" customFormat="1" ht="18" customHeight="1">
      <c r="A116" s="138"/>
      <c r="B116" s="161" t="s">
        <v>933</v>
      </c>
      <c r="C116" s="162">
        <v>6</v>
      </c>
      <c r="D116" s="162">
        <v>2</v>
      </c>
      <c r="E116" s="163">
        <f t="shared" si="5"/>
        <v>2</v>
      </c>
      <c r="F116" s="162">
        <v>1</v>
      </c>
      <c r="G116" s="162">
        <v>0</v>
      </c>
      <c r="H116" s="162">
        <v>6</v>
      </c>
      <c r="I116" s="162">
        <v>1</v>
      </c>
      <c r="J116" s="162">
        <v>0</v>
      </c>
      <c r="K116" s="162">
        <v>0</v>
      </c>
      <c r="L116" s="162">
        <v>0</v>
      </c>
      <c r="M116" s="162">
        <v>0</v>
      </c>
      <c r="N116" s="162">
        <v>0</v>
      </c>
      <c r="O116" s="162">
        <v>0</v>
      </c>
      <c r="P116" s="164">
        <v>2</v>
      </c>
    </row>
    <row r="117" spans="2:16" ht="14.25" customHeight="1">
      <c r="B117" s="150" t="s">
        <v>934</v>
      </c>
      <c r="C117" s="151">
        <v>2</v>
      </c>
      <c r="D117" s="155">
        <v>2</v>
      </c>
      <c r="E117" s="153">
        <f t="shared" si="5"/>
        <v>0</v>
      </c>
      <c r="F117" s="151"/>
      <c r="G117" s="151"/>
      <c r="H117" s="151">
        <v>6</v>
      </c>
      <c r="I117" s="151">
        <v>1</v>
      </c>
      <c r="J117" s="151"/>
      <c r="K117" s="151"/>
      <c r="L117" s="151"/>
      <c r="M117" s="151"/>
      <c r="N117" s="151"/>
      <c r="O117" s="151"/>
      <c r="P117" s="154">
        <v>2</v>
      </c>
    </row>
    <row r="118" spans="2:16" ht="14.25" customHeight="1">
      <c r="B118" s="150" t="s">
        <v>935</v>
      </c>
      <c r="C118" s="151">
        <v>0</v>
      </c>
      <c r="D118" s="155">
        <v>0</v>
      </c>
      <c r="E118" s="153">
        <f t="shared" si="5"/>
        <v>0</v>
      </c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4"/>
    </row>
    <row r="119" spans="2:16" ht="14.25" customHeight="1">
      <c r="B119" s="150" t="s">
        <v>936</v>
      </c>
      <c r="C119" s="151">
        <v>2</v>
      </c>
      <c r="D119" s="155">
        <v>0</v>
      </c>
      <c r="E119" s="153">
        <f t="shared" si="5"/>
        <v>0</v>
      </c>
      <c r="F119" s="151">
        <v>1</v>
      </c>
      <c r="G119" s="151"/>
      <c r="H119" s="151"/>
      <c r="I119" s="151"/>
      <c r="J119" s="151"/>
      <c r="K119" s="151"/>
      <c r="L119" s="151"/>
      <c r="M119" s="151"/>
      <c r="N119" s="151"/>
      <c r="O119" s="151"/>
      <c r="P119" s="154"/>
    </row>
    <row r="120" spans="2:16" ht="14.25" customHeight="1">
      <c r="B120" s="150" t="s">
        <v>937</v>
      </c>
      <c r="C120" s="151">
        <v>2</v>
      </c>
      <c r="D120" s="155">
        <v>0</v>
      </c>
      <c r="E120" s="153">
        <f t="shared" si="5"/>
        <v>0</v>
      </c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4"/>
    </row>
    <row r="121" spans="2:16" ht="14.25" customHeight="1">
      <c r="B121" s="156" t="s">
        <v>938</v>
      </c>
      <c r="C121" s="157">
        <v>0</v>
      </c>
      <c r="D121" s="158">
        <v>0</v>
      </c>
      <c r="E121" s="159">
        <f t="shared" si="5"/>
        <v>0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60"/>
    </row>
    <row r="122" spans="1:16" s="149" customFormat="1" ht="18" customHeight="1">
      <c r="A122" s="138"/>
      <c r="B122" s="161" t="s">
        <v>939</v>
      </c>
      <c r="C122" s="162">
        <v>17</v>
      </c>
      <c r="D122" s="162">
        <v>35</v>
      </c>
      <c r="E122" s="163">
        <f t="shared" si="5"/>
        <v>-0.5142857142857142</v>
      </c>
      <c r="F122" s="162">
        <v>0</v>
      </c>
      <c r="G122" s="162">
        <v>0</v>
      </c>
      <c r="H122" s="162">
        <v>3</v>
      </c>
      <c r="I122" s="162">
        <v>10</v>
      </c>
      <c r="J122" s="162">
        <v>0</v>
      </c>
      <c r="K122" s="162">
        <v>0</v>
      </c>
      <c r="L122" s="162">
        <v>0</v>
      </c>
      <c r="M122" s="162">
        <v>0</v>
      </c>
      <c r="N122" s="162">
        <v>3</v>
      </c>
      <c r="O122" s="162">
        <v>0</v>
      </c>
      <c r="P122" s="164">
        <v>15</v>
      </c>
    </row>
    <row r="123" spans="2:16" ht="14.25" customHeight="1">
      <c r="B123" s="150" t="s">
        <v>940</v>
      </c>
      <c r="C123" s="151">
        <v>2</v>
      </c>
      <c r="D123" s="155">
        <v>13</v>
      </c>
      <c r="E123" s="153">
        <f t="shared" si="5"/>
        <v>-0.8461538461538461</v>
      </c>
      <c r="F123" s="151"/>
      <c r="G123" s="151"/>
      <c r="H123" s="151">
        <v>2</v>
      </c>
      <c r="I123" s="151">
        <v>6</v>
      </c>
      <c r="J123" s="151"/>
      <c r="K123" s="151"/>
      <c r="L123" s="151"/>
      <c r="M123" s="151"/>
      <c r="N123" s="151"/>
      <c r="O123" s="151"/>
      <c r="P123" s="154">
        <v>15</v>
      </c>
    </row>
    <row r="124" spans="2:16" ht="14.25" customHeight="1">
      <c r="B124" s="150" t="s">
        <v>941</v>
      </c>
      <c r="C124" s="151">
        <v>0</v>
      </c>
      <c r="D124" s="155">
        <v>3</v>
      </c>
      <c r="E124" s="153">
        <f t="shared" si="5"/>
        <v>-1</v>
      </c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4"/>
    </row>
    <row r="125" spans="2:16" ht="14.25" customHeight="1">
      <c r="B125" s="150" t="s">
        <v>942</v>
      </c>
      <c r="C125" s="151">
        <v>0</v>
      </c>
      <c r="D125" s="155">
        <v>5</v>
      </c>
      <c r="E125" s="153">
        <f t="shared" si="5"/>
        <v>-1</v>
      </c>
      <c r="F125" s="151"/>
      <c r="G125" s="151"/>
      <c r="H125" s="151"/>
      <c r="I125" s="151">
        <v>1</v>
      </c>
      <c r="J125" s="151"/>
      <c r="K125" s="151"/>
      <c r="L125" s="151"/>
      <c r="M125" s="151"/>
      <c r="N125" s="151"/>
      <c r="O125" s="151"/>
      <c r="P125" s="154"/>
    </row>
    <row r="126" spans="2:16" ht="14.25" customHeight="1">
      <c r="B126" s="150" t="s">
        <v>943</v>
      </c>
      <c r="C126" s="151">
        <v>0</v>
      </c>
      <c r="D126" s="155">
        <v>0</v>
      </c>
      <c r="E126" s="153">
        <f t="shared" si="5"/>
        <v>0</v>
      </c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4"/>
    </row>
    <row r="127" spans="2:16" ht="14.25" customHeight="1">
      <c r="B127" s="150" t="s">
        <v>944</v>
      </c>
      <c r="C127" s="165">
        <v>6</v>
      </c>
      <c r="D127" s="155">
        <v>7</v>
      </c>
      <c r="E127" s="153">
        <f t="shared" si="5"/>
        <v>-0.14285714285714285</v>
      </c>
      <c r="F127" s="151"/>
      <c r="G127" s="151"/>
      <c r="H127" s="151">
        <v>1</v>
      </c>
      <c r="I127" s="151">
        <v>2</v>
      </c>
      <c r="J127" s="151"/>
      <c r="K127" s="151"/>
      <c r="L127" s="151"/>
      <c r="M127" s="151"/>
      <c r="N127" s="151">
        <v>3</v>
      </c>
      <c r="O127" s="151"/>
      <c r="P127" s="154"/>
    </row>
    <row r="128" spans="2:16" ht="14.25" customHeight="1">
      <c r="B128" s="156" t="s">
        <v>945</v>
      </c>
      <c r="C128" s="167">
        <v>9</v>
      </c>
      <c r="D128" s="158">
        <v>7</v>
      </c>
      <c r="E128" s="159">
        <f t="shared" si="5"/>
        <v>0.2857142857142857</v>
      </c>
      <c r="F128" s="157"/>
      <c r="G128" s="157"/>
      <c r="H128" s="157"/>
      <c r="I128" s="157">
        <v>1</v>
      </c>
      <c r="J128" s="157"/>
      <c r="K128" s="157"/>
      <c r="L128" s="157"/>
      <c r="M128" s="157"/>
      <c r="N128" s="157"/>
      <c r="O128" s="157"/>
      <c r="P128" s="160"/>
    </row>
    <row r="129" spans="1:16" s="149" customFormat="1" ht="18" customHeight="1">
      <c r="A129" s="138"/>
      <c r="B129" s="161" t="s">
        <v>946</v>
      </c>
      <c r="C129" s="162">
        <v>1</v>
      </c>
      <c r="D129" s="162">
        <v>0</v>
      </c>
      <c r="E129" s="163">
        <f t="shared" si="5"/>
        <v>0</v>
      </c>
      <c r="F129" s="162">
        <v>0</v>
      </c>
      <c r="G129" s="162">
        <v>0</v>
      </c>
      <c r="H129" s="162">
        <v>1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>
        <v>0</v>
      </c>
      <c r="P129" s="164">
        <v>0</v>
      </c>
    </row>
    <row r="130" spans="2:16" ht="14.25" customHeight="1">
      <c r="B130" s="150" t="s">
        <v>947</v>
      </c>
      <c r="C130" s="151">
        <v>0</v>
      </c>
      <c r="D130" s="155">
        <v>0</v>
      </c>
      <c r="E130" s="153">
        <f t="shared" si="5"/>
        <v>0</v>
      </c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4"/>
    </row>
    <row r="131" spans="2:16" ht="14.25" customHeight="1">
      <c r="B131" s="156" t="s">
        <v>948</v>
      </c>
      <c r="C131" s="157">
        <v>1</v>
      </c>
      <c r="D131" s="158">
        <v>0</v>
      </c>
      <c r="E131" s="159">
        <f t="shared" si="5"/>
        <v>0</v>
      </c>
      <c r="F131" s="157"/>
      <c r="G131" s="157"/>
      <c r="H131" s="157">
        <v>1</v>
      </c>
      <c r="I131" s="157"/>
      <c r="J131" s="157"/>
      <c r="K131" s="157"/>
      <c r="L131" s="157"/>
      <c r="M131" s="157"/>
      <c r="N131" s="157"/>
      <c r="O131" s="157"/>
      <c r="P131" s="160"/>
    </row>
    <row r="132" spans="1:16" s="149" customFormat="1" ht="18" customHeight="1">
      <c r="A132" s="138"/>
      <c r="B132" s="161" t="s">
        <v>949</v>
      </c>
      <c r="C132" s="162">
        <v>14</v>
      </c>
      <c r="D132" s="162">
        <v>13</v>
      </c>
      <c r="E132" s="163">
        <f t="shared" si="5"/>
        <v>0.07692307692307693</v>
      </c>
      <c r="F132" s="162">
        <v>0</v>
      </c>
      <c r="G132" s="162">
        <v>0</v>
      </c>
      <c r="H132" s="162">
        <v>4</v>
      </c>
      <c r="I132" s="162">
        <v>1</v>
      </c>
      <c r="J132" s="162">
        <v>0</v>
      </c>
      <c r="K132" s="162">
        <v>0</v>
      </c>
      <c r="L132" s="162">
        <v>0</v>
      </c>
      <c r="M132" s="162">
        <v>0</v>
      </c>
      <c r="N132" s="162">
        <v>3</v>
      </c>
      <c r="O132" s="162">
        <v>0</v>
      </c>
      <c r="P132" s="164">
        <v>3</v>
      </c>
    </row>
    <row r="133" spans="2:16" ht="14.25" customHeight="1">
      <c r="B133" s="150" t="s">
        <v>950</v>
      </c>
      <c r="C133" s="151">
        <v>0</v>
      </c>
      <c r="D133" s="155">
        <v>1</v>
      </c>
      <c r="E133" s="153">
        <f t="shared" si="5"/>
        <v>-1</v>
      </c>
      <c r="F133" s="151"/>
      <c r="G133" s="151"/>
      <c r="H133" s="151"/>
      <c r="I133" s="151"/>
      <c r="J133" s="151"/>
      <c r="K133" s="151"/>
      <c r="L133" s="151"/>
      <c r="M133" s="151"/>
      <c r="N133" s="151">
        <v>0</v>
      </c>
      <c r="O133" s="151"/>
      <c r="P133" s="154">
        <v>1</v>
      </c>
    </row>
    <row r="134" spans="2:16" ht="14.25" customHeight="1">
      <c r="B134" s="150" t="s">
        <v>951</v>
      </c>
      <c r="C134" s="151">
        <v>0</v>
      </c>
      <c r="D134" s="155">
        <v>1</v>
      </c>
      <c r="E134" s="153">
        <f t="shared" si="5"/>
        <v>-1</v>
      </c>
      <c r="F134" s="151"/>
      <c r="G134" s="151"/>
      <c r="H134" s="151"/>
      <c r="I134" s="151"/>
      <c r="J134" s="151"/>
      <c r="K134" s="151"/>
      <c r="L134" s="151"/>
      <c r="M134" s="151"/>
      <c r="N134" s="151">
        <v>0</v>
      </c>
      <c r="O134" s="151"/>
      <c r="P134" s="154"/>
    </row>
    <row r="135" spans="2:16" ht="14.25" customHeight="1">
      <c r="B135" s="150" t="s">
        <v>952</v>
      </c>
      <c r="C135" s="151">
        <v>0</v>
      </c>
      <c r="D135" s="155">
        <v>0</v>
      </c>
      <c r="E135" s="153">
        <f t="shared" si="5"/>
        <v>0</v>
      </c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4"/>
    </row>
    <row r="136" spans="2:16" ht="14.25" customHeight="1">
      <c r="B136" s="150" t="s">
        <v>953</v>
      </c>
      <c r="C136" s="151">
        <v>6</v>
      </c>
      <c r="D136" s="155">
        <v>4</v>
      </c>
      <c r="E136" s="153">
        <f t="shared" si="5"/>
        <v>0.5</v>
      </c>
      <c r="F136" s="151"/>
      <c r="G136" s="151"/>
      <c r="H136" s="151">
        <v>4</v>
      </c>
      <c r="I136" s="151">
        <v>1</v>
      </c>
      <c r="J136" s="151"/>
      <c r="K136" s="151"/>
      <c r="L136" s="151"/>
      <c r="M136" s="151"/>
      <c r="N136" s="151"/>
      <c r="O136" s="151"/>
      <c r="P136" s="154"/>
    </row>
    <row r="137" spans="2:16" ht="14.25" customHeight="1">
      <c r="B137" s="150" t="s">
        <v>954</v>
      </c>
      <c r="C137" s="151">
        <v>0</v>
      </c>
      <c r="D137" s="155">
        <v>0</v>
      </c>
      <c r="E137" s="153">
        <f t="shared" si="5"/>
        <v>0</v>
      </c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4">
        <v>1</v>
      </c>
    </row>
    <row r="138" spans="2:16" ht="14.25" customHeight="1">
      <c r="B138" s="150" t="s">
        <v>955</v>
      </c>
      <c r="C138" s="151">
        <v>1</v>
      </c>
      <c r="D138" s="155">
        <v>1</v>
      </c>
      <c r="E138" s="153">
        <f t="shared" si="5"/>
        <v>0</v>
      </c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4"/>
    </row>
    <row r="139" spans="2:16" ht="14.25" customHeight="1">
      <c r="B139" s="150" t="s">
        <v>956</v>
      </c>
      <c r="C139" s="151">
        <v>5</v>
      </c>
      <c r="D139" s="155">
        <v>4</v>
      </c>
      <c r="E139" s="153">
        <f aca="true" t="shared" si="6" ref="E139:E169">IF(IF(D139="S/D",0,D139)&lt;&gt;0,(C139-D139)/D139,0)</f>
        <v>0.25</v>
      </c>
      <c r="F139" s="151"/>
      <c r="G139" s="151"/>
      <c r="H139" s="151"/>
      <c r="I139" s="151"/>
      <c r="J139" s="151"/>
      <c r="K139" s="151"/>
      <c r="L139" s="151"/>
      <c r="M139" s="151"/>
      <c r="N139" s="151">
        <v>2</v>
      </c>
      <c r="O139" s="151"/>
      <c r="P139" s="154"/>
    </row>
    <row r="140" spans="2:16" ht="14.25" customHeight="1">
      <c r="B140" s="156" t="s">
        <v>957</v>
      </c>
      <c r="C140" s="157">
        <v>2</v>
      </c>
      <c r="D140" s="158">
        <v>2</v>
      </c>
      <c r="E140" s="159">
        <f t="shared" si="6"/>
        <v>0</v>
      </c>
      <c r="F140" s="157"/>
      <c r="G140" s="157"/>
      <c r="H140" s="157"/>
      <c r="I140" s="157"/>
      <c r="J140" s="157"/>
      <c r="K140" s="157"/>
      <c r="L140" s="157"/>
      <c r="M140" s="157"/>
      <c r="N140" s="157">
        <v>1</v>
      </c>
      <c r="O140" s="157"/>
      <c r="P140" s="160">
        <v>1</v>
      </c>
    </row>
    <row r="141" spans="1:16" s="149" customFormat="1" ht="18" customHeight="1">
      <c r="A141" s="138"/>
      <c r="B141" s="161" t="s">
        <v>958</v>
      </c>
      <c r="C141" s="162">
        <v>61</v>
      </c>
      <c r="D141" s="162">
        <v>78</v>
      </c>
      <c r="E141" s="163">
        <f t="shared" si="6"/>
        <v>-0.21794871794871795</v>
      </c>
      <c r="F141" s="162">
        <v>0</v>
      </c>
      <c r="G141" s="162">
        <v>0</v>
      </c>
      <c r="H141" s="162">
        <v>5</v>
      </c>
      <c r="I141" s="162">
        <v>13</v>
      </c>
      <c r="J141" s="162">
        <v>0</v>
      </c>
      <c r="K141" s="162">
        <v>0</v>
      </c>
      <c r="L141" s="162">
        <v>0</v>
      </c>
      <c r="M141" s="162">
        <v>0</v>
      </c>
      <c r="N141" s="162">
        <v>0</v>
      </c>
      <c r="O141" s="162">
        <v>0</v>
      </c>
      <c r="P141" s="162">
        <v>1</v>
      </c>
    </row>
    <row r="142" spans="2:16" ht="14.25" customHeight="1">
      <c r="B142" s="150" t="s">
        <v>959</v>
      </c>
      <c r="C142" s="151">
        <v>0</v>
      </c>
      <c r="D142" s="155">
        <v>0</v>
      </c>
      <c r="E142" s="153">
        <f t="shared" si="6"/>
        <v>0</v>
      </c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4"/>
    </row>
    <row r="143" spans="2:16" ht="14.25" customHeight="1">
      <c r="B143" s="150" t="s">
        <v>960</v>
      </c>
      <c r="C143" s="151">
        <v>1</v>
      </c>
      <c r="D143" s="155">
        <v>0</v>
      </c>
      <c r="E143" s="153">
        <f t="shared" si="6"/>
        <v>0</v>
      </c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4"/>
    </row>
    <row r="144" spans="2:16" ht="14.25" customHeight="1">
      <c r="B144" s="150" t="s">
        <v>961</v>
      </c>
      <c r="C144" s="151">
        <v>1</v>
      </c>
      <c r="D144" s="155">
        <v>0</v>
      </c>
      <c r="E144" s="153">
        <f t="shared" si="6"/>
        <v>0</v>
      </c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4"/>
    </row>
    <row r="145" spans="2:16" ht="14.25" customHeight="1">
      <c r="B145" s="150" t="s">
        <v>962</v>
      </c>
      <c r="C145" s="151">
        <v>0</v>
      </c>
      <c r="D145" s="155">
        <v>0</v>
      </c>
      <c r="E145" s="153">
        <f t="shared" si="6"/>
        <v>0</v>
      </c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4"/>
    </row>
    <row r="146" spans="2:16" ht="14.25" customHeight="1">
      <c r="B146" s="150" t="s">
        <v>963</v>
      </c>
      <c r="C146" s="151">
        <v>4</v>
      </c>
      <c r="D146" s="155">
        <v>3</v>
      </c>
      <c r="E146" s="153">
        <f t="shared" si="6"/>
        <v>0.3333333333333333</v>
      </c>
      <c r="F146" s="151"/>
      <c r="G146" s="151"/>
      <c r="H146" s="151"/>
      <c r="I146" s="151">
        <v>1</v>
      </c>
      <c r="J146" s="151"/>
      <c r="K146" s="151"/>
      <c r="L146" s="151"/>
      <c r="M146" s="151"/>
      <c r="N146" s="151"/>
      <c r="O146" s="151"/>
      <c r="P146" s="154"/>
    </row>
    <row r="147" spans="2:16" ht="14.25" customHeight="1">
      <c r="B147" s="150" t="s">
        <v>964</v>
      </c>
      <c r="C147" s="151">
        <v>9</v>
      </c>
      <c r="D147" s="155">
        <v>29</v>
      </c>
      <c r="E147" s="153">
        <f t="shared" si="6"/>
        <v>-0.6896551724137931</v>
      </c>
      <c r="F147" s="151"/>
      <c r="G147" s="151"/>
      <c r="H147" s="151">
        <v>5</v>
      </c>
      <c r="I147" s="151"/>
      <c r="J147" s="151"/>
      <c r="K147" s="151"/>
      <c r="L147" s="151"/>
      <c r="M147" s="151"/>
      <c r="N147" s="151"/>
      <c r="O147" s="151"/>
      <c r="P147" s="154">
        <v>1</v>
      </c>
    </row>
    <row r="148" spans="2:16" ht="14.25" customHeight="1">
      <c r="B148" s="150" t="s">
        <v>965</v>
      </c>
      <c r="C148" s="151">
        <v>4</v>
      </c>
      <c r="D148" s="155">
        <v>12</v>
      </c>
      <c r="E148" s="153">
        <f t="shared" si="6"/>
        <v>-0.6666666666666666</v>
      </c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4"/>
    </row>
    <row r="149" spans="2:16" ht="14.25" customHeight="1">
      <c r="B149" s="150" t="s">
        <v>966</v>
      </c>
      <c r="C149" s="151">
        <v>10</v>
      </c>
      <c r="D149" s="155">
        <v>8</v>
      </c>
      <c r="E149" s="153">
        <f t="shared" si="6"/>
        <v>0.25</v>
      </c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4"/>
    </row>
    <row r="150" spans="2:16" ht="14.25" customHeight="1">
      <c r="B150" s="150" t="s">
        <v>967</v>
      </c>
      <c r="C150" s="151">
        <v>32</v>
      </c>
      <c r="D150" s="155">
        <v>26</v>
      </c>
      <c r="E150" s="153">
        <f t="shared" si="6"/>
        <v>0.23076923076923078</v>
      </c>
      <c r="F150" s="151"/>
      <c r="G150" s="151"/>
      <c r="H150" s="151"/>
      <c r="I150" s="151">
        <v>12</v>
      </c>
      <c r="J150" s="151"/>
      <c r="K150" s="151"/>
      <c r="L150" s="151"/>
      <c r="M150" s="151"/>
      <c r="N150" s="151"/>
      <c r="O150" s="151"/>
      <c r="P150" s="154"/>
    </row>
    <row r="151" spans="1:16" s="149" customFormat="1" ht="18" customHeight="1">
      <c r="A151" s="138"/>
      <c r="B151" s="161" t="s">
        <v>968</v>
      </c>
      <c r="C151" s="162">
        <v>98</v>
      </c>
      <c r="D151" s="162">
        <v>100</v>
      </c>
      <c r="E151" s="163">
        <f t="shared" si="6"/>
        <v>-0.02</v>
      </c>
      <c r="F151" s="162">
        <v>0</v>
      </c>
      <c r="G151" s="162">
        <v>0</v>
      </c>
      <c r="H151" s="162">
        <v>85</v>
      </c>
      <c r="I151" s="162">
        <v>44</v>
      </c>
      <c r="J151" s="162">
        <v>0</v>
      </c>
      <c r="K151" s="162">
        <v>1</v>
      </c>
      <c r="L151" s="162">
        <v>0</v>
      </c>
      <c r="M151" s="162">
        <v>0</v>
      </c>
      <c r="N151" s="162">
        <v>0</v>
      </c>
      <c r="O151" s="162">
        <v>25</v>
      </c>
      <c r="P151" s="164">
        <v>38</v>
      </c>
    </row>
    <row r="152" spans="2:16" ht="14.25" customHeight="1">
      <c r="B152" s="150" t="s">
        <v>969</v>
      </c>
      <c r="C152" s="151">
        <v>50</v>
      </c>
      <c r="D152" s="155">
        <v>43</v>
      </c>
      <c r="E152" s="153">
        <f t="shared" si="6"/>
        <v>0.16279069767441862</v>
      </c>
      <c r="F152" s="151"/>
      <c r="G152" s="151"/>
      <c r="H152" s="151">
        <v>27</v>
      </c>
      <c r="I152" s="151"/>
      <c r="J152" s="151"/>
      <c r="K152" s="151"/>
      <c r="L152" s="151"/>
      <c r="M152" s="151"/>
      <c r="N152" s="151"/>
      <c r="O152" s="151">
        <v>8</v>
      </c>
      <c r="P152" s="154">
        <v>2</v>
      </c>
    </row>
    <row r="153" spans="2:16" ht="14.25" customHeight="1">
      <c r="B153" s="150" t="s">
        <v>970</v>
      </c>
      <c r="C153" s="151">
        <v>0</v>
      </c>
      <c r="D153" s="155">
        <v>1</v>
      </c>
      <c r="E153" s="153">
        <f t="shared" si="6"/>
        <v>-1</v>
      </c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4"/>
    </row>
    <row r="154" spans="2:16" ht="14.25" customHeight="1">
      <c r="B154" s="150" t="s">
        <v>971</v>
      </c>
      <c r="C154" s="151">
        <v>0</v>
      </c>
      <c r="D154" s="155">
        <v>1</v>
      </c>
      <c r="E154" s="153">
        <f t="shared" si="6"/>
        <v>-1</v>
      </c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4"/>
    </row>
    <row r="155" spans="2:16" ht="14.25" customHeight="1">
      <c r="B155" s="150" t="s">
        <v>972</v>
      </c>
      <c r="C155" s="151">
        <v>0</v>
      </c>
      <c r="D155" s="155">
        <v>0</v>
      </c>
      <c r="E155" s="153">
        <f t="shared" si="6"/>
        <v>0</v>
      </c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4"/>
    </row>
    <row r="156" spans="2:16" ht="14.25" customHeight="1">
      <c r="B156" s="150" t="s">
        <v>973</v>
      </c>
      <c r="C156" s="151">
        <v>0</v>
      </c>
      <c r="D156" s="155">
        <v>0</v>
      </c>
      <c r="E156" s="153">
        <f t="shared" si="6"/>
        <v>0</v>
      </c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4"/>
    </row>
    <row r="157" spans="2:16" ht="14.25" customHeight="1">
      <c r="B157" s="150" t="s">
        <v>974</v>
      </c>
      <c r="C157" s="151">
        <v>0</v>
      </c>
      <c r="D157" s="155">
        <v>0</v>
      </c>
      <c r="E157" s="153">
        <f t="shared" si="6"/>
        <v>0</v>
      </c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4"/>
    </row>
    <row r="158" spans="2:16" ht="14.25" customHeight="1">
      <c r="B158" s="150" t="s">
        <v>975</v>
      </c>
      <c r="C158" s="151">
        <v>27</v>
      </c>
      <c r="D158" s="155">
        <v>34</v>
      </c>
      <c r="E158" s="153">
        <f t="shared" si="6"/>
        <v>-0.20588235294117646</v>
      </c>
      <c r="F158" s="151"/>
      <c r="G158" s="151"/>
      <c r="H158" s="151">
        <v>40</v>
      </c>
      <c r="I158" s="151">
        <v>26</v>
      </c>
      <c r="J158" s="151"/>
      <c r="K158" s="151">
        <v>1</v>
      </c>
      <c r="L158" s="151"/>
      <c r="M158" s="151"/>
      <c r="N158" s="151"/>
      <c r="O158" s="151">
        <v>9</v>
      </c>
      <c r="P158" s="154">
        <v>23</v>
      </c>
    </row>
    <row r="159" spans="2:16" ht="14.25" customHeight="1">
      <c r="B159" s="150" t="s">
        <v>976</v>
      </c>
      <c r="C159" s="151">
        <v>15</v>
      </c>
      <c r="D159" s="155">
        <v>10</v>
      </c>
      <c r="E159" s="153">
        <f t="shared" si="6"/>
        <v>0.5</v>
      </c>
      <c r="F159" s="151"/>
      <c r="G159" s="151"/>
      <c r="H159" s="151">
        <v>7</v>
      </c>
      <c r="I159" s="151">
        <v>16</v>
      </c>
      <c r="J159" s="151"/>
      <c r="K159" s="151"/>
      <c r="L159" s="151"/>
      <c r="M159" s="151"/>
      <c r="N159" s="151"/>
      <c r="O159" s="151">
        <v>2</v>
      </c>
      <c r="P159" s="154">
        <v>13</v>
      </c>
    </row>
    <row r="160" spans="2:16" ht="14.25" customHeight="1">
      <c r="B160" s="150" t="s">
        <v>977</v>
      </c>
      <c r="C160" s="151">
        <v>6</v>
      </c>
      <c r="D160" s="155">
        <v>11</v>
      </c>
      <c r="E160" s="153">
        <f t="shared" si="6"/>
        <v>-0.45454545454545453</v>
      </c>
      <c r="F160" s="151"/>
      <c r="G160" s="151"/>
      <c r="H160" s="151">
        <v>11</v>
      </c>
      <c r="I160" s="151">
        <v>2</v>
      </c>
      <c r="J160" s="151"/>
      <c r="K160" s="151"/>
      <c r="L160" s="151"/>
      <c r="M160" s="151"/>
      <c r="N160" s="151"/>
      <c r="O160" s="151">
        <v>6</v>
      </c>
      <c r="P160" s="154"/>
    </row>
    <row r="161" spans="2:16" ht="14.25" customHeight="1">
      <c r="B161" s="150" t="s">
        <v>978</v>
      </c>
      <c r="C161" s="151">
        <v>0</v>
      </c>
      <c r="D161" s="155">
        <v>0</v>
      </c>
      <c r="E161" s="153">
        <f t="shared" si="6"/>
        <v>0</v>
      </c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4"/>
    </row>
    <row r="162" spans="1:16" s="149" customFormat="1" ht="18" customHeight="1">
      <c r="A162" s="138"/>
      <c r="B162" s="161" t="s">
        <v>979</v>
      </c>
      <c r="C162" s="162">
        <v>325</v>
      </c>
      <c r="D162" s="162">
        <v>287</v>
      </c>
      <c r="E162" s="163">
        <f t="shared" si="6"/>
        <v>0.13240418118466898</v>
      </c>
      <c r="F162" s="162">
        <v>643</v>
      </c>
      <c r="G162" s="162">
        <v>543</v>
      </c>
      <c r="H162" s="162">
        <v>196</v>
      </c>
      <c r="I162" s="162">
        <v>216</v>
      </c>
      <c r="J162" s="162">
        <v>0</v>
      </c>
      <c r="K162" s="162">
        <v>0</v>
      </c>
      <c r="L162" s="162">
        <v>0</v>
      </c>
      <c r="M162" s="162">
        <v>0</v>
      </c>
      <c r="N162" s="162">
        <v>1</v>
      </c>
      <c r="O162" s="162">
        <v>1</v>
      </c>
      <c r="P162" s="164">
        <v>846</v>
      </c>
    </row>
    <row r="163" spans="2:16" ht="14.25" customHeight="1">
      <c r="B163" s="150" t="s">
        <v>980</v>
      </c>
      <c r="C163" s="151">
        <v>14</v>
      </c>
      <c r="D163" s="155">
        <v>17</v>
      </c>
      <c r="E163" s="153">
        <f t="shared" si="6"/>
        <v>-0.17647058823529413</v>
      </c>
      <c r="F163" s="151">
        <v>11</v>
      </c>
      <c r="G163" s="151">
        <v>10</v>
      </c>
      <c r="H163" s="151">
        <v>4</v>
      </c>
      <c r="I163" s="151">
        <v>3</v>
      </c>
      <c r="J163" s="151"/>
      <c r="K163" s="151"/>
      <c r="L163" s="151"/>
      <c r="M163" s="151"/>
      <c r="N163" s="151"/>
      <c r="O163" s="151"/>
      <c r="P163" s="154">
        <v>16</v>
      </c>
    </row>
    <row r="164" spans="2:16" ht="14.25" customHeight="1">
      <c r="B164" s="150" t="s">
        <v>981</v>
      </c>
      <c r="C164" s="151">
        <v>216</v>
      </c>
      <c r="D164" s="155">
        <v>169</v>
      </c>
      <c r="E164" s="153">
        <f t="shared" si="6"/>
        <v>0.2781065088757396</v>
      </c>
      <c r="F164" s="151">
        <v>473</v>
      </c>
      <c r="G164" s="151">
        <v>395</v>
      </c>
      <c r="H164" s="151">
        <v>121</v>
      </c>
      <c r="I164" s="151">
        <v>119</v>
      </c>
      <c r="J164" s="151"/>
      <c r="K164" s="151"/>
      <c r="L164" s="151"/>
      <c r="M164" s="151"/>
      <c r="N164" s="151"/>
      <c r="O164" s="151"/>
      <c r="P164" s="154">
        <v>579</v>
      </c>
    </row>
    <row r="165" spans="2:16" ht="14.25" customHeight="1">
      <c r="B165" s="150" t="s">
        <v>982</v>
      </c>
      <c r="C165" s="151">
        <v>16</v>
      </c>
      <c r="D165" s="155">
        <v>21</v>
      </c>
      <c r="E165" s="153">
        <f t="shared" si="6"/>
        <v>-0.23809523809523808</v>
      </c>
      <c r="F165" s="151">
        <v>2</v>
      </c>
      <c r="G165" s="151">
        <v>11</v>
      </c>
      <c r="H165" s="151">
        <v>14</v>
      </c>
      <c r="I165" s="151">
        <v>22</v>
      </c>
      <c r="J165" s="151"/>
      <c r="K165" s="151"/>
      <c r="L165" s="151"/>
      <c r="M165" s="151"/>
      <c r="N165" s="151">
        <v>1</v>
      </c>
      <c r="O165" s="151">
        <v>1</v>
      </c>
      <c r="P165" s="154">
        <v>15</v>
      </c>
    </row>
    <row r="166" spans="2:16" ht="14.25" customHeight="1">
      <c r="B166" s="156" t="s">
        <v>983</v>
      </c>
      <c r="C166" s="151">
        <v>1</v>
      </c>
      <c r="D166" s="155">
        <v>0</v>
      </c>
      <c r="E166" s="153">
        <f t="shared" si="6"/>
        <v>0</v>
      </c>
      <c r="F166" s="151">
        <v>2</v>
      </c>
      <c r="G166" s="151"/>
      <c r="H166" s="151">
        <v>1</v>
      </c>
      <c r="I166" s="151"/>
      <c r="J166" s="151"/>
      <c r="K166" s="151"/>
      <c r="L166" s="151"/>
      <c r="M166" s="151"/>
      <c r="N166" s="151"/>
      <c r="O166" s="151"/>
      <c r="P166" s="154">
        <v>2</v>
      </c>
    </row>
    <row r="167" spans="2:16" ht="14.25" customHeight="1">
      <c r="B167" s="150" t="s">
        <v>984</v>
      </c>
      <c r="C167" s="151">
        <v>8</v>
      </c>
      <c r="D167" s="155">
        <v>6</v>
      </c>
      <c r="E167" s="153">
        <f t="shared" si="6"/>
        <v>0.3333333333333333</v>
      </c>
      <c r="F167" s="151">
        <v>11</v>
      </c>
      <c r="G167" s="151">
        <v>12</v>
      </c>
      <c r="H167" s="151">
        <v>8</v>
      </c>
      <c r="I167" s="151">
        <v>10</v>
      </c>
      <c r="J167" s="151"/>
      <c r="K167" s="151"/>
      <c r="L167" s="151"/>
      <c r="M167" s="151"/>
      <c r="N167" s="151"/>
      <c r="O167" s="151"/>
      <c r="P167" s="154">
        <v>28</v>
      </c>
    </row>
    <row r="168" spans="2:16" ht="14.25" customHeight="1">
      <c r="B168" s="150" t="s">
        <v>985</v>
      </c>
      <c r="C168" s="151">
        <v>65</v>
      </c>
      <c r="D168" s="155">
        <v>71</v>
      </c>
      <c r="E168" s="153">
        <f t="shared" si="6"/>
        <v>-0.08450704225352113</v>
      </c>
      <c r="F168" s="151">
        <v>143</v>
      </c>
      <c r="G168" s="151">
        <v>115</v>
      </c>
      <c r="H168" s="151">
        <v>47</v>
      </c>
      <c r="I168" s="151">
        <v>62</v>
      </c>
      <c r="J168" s="151"/>
      <c r="K168" s="151"/>
      <c r="L168" s="151"/>
      <c r="M168" s="151"/>
      <c r="N168" s="151"/>
      <c r="O168" s="151"/>
      <c r="P168" s="154">
        <v>206</v>
      </c>
    </row>
    <row r="169" spans="2:16" ht="14.25" customHeight="1">
      <c r="B169" s="156" t="s">
        <v>986</v>
      </c>
      <c r="C169" s="157">
        <v>5</v>
      </c>
      <c r="D169" s="158">
        <v>3</v>
      </c>
      <c r="E169" s="159">
        <f t="shared" si="6"/>
        <v>0.6666666666666666</v>
      </c>
      <c r="F169" s="157">
        <v>1</v>
      </c>
      <c r="G169" s="157"/>
      <c r="H169" s="157">
        <v>1</v>
      </c>
      <c r="I169" s="157"/>
      <c r="J169" s="157"/>
      <c r="K169" s="157"/>
      <c r="L169" s="157"/>
      <c r="M169" s="157"/>
      <c r="N169" s="157"/>
      <c r="O169" s="157"/>
      <c r="P169" s="160"/>
    </row>
    <row r="170" spans="2:18" ht="12.75" customHeight="1">
      <c r="B170" s="161" t="s">
        <v>987</v>
      </c>
      <c r="C170" s="162">
        <v>120</v>
      </c>
      <c r="D170" s="162">
        <v>160</v>
      </c>
      <c r="E170" s="163">
        <f aca="true" t="shared" si="7" ref="E170:E201">IF(IF(D170="S/D",0,D170)&lt;&gt;0,(C170-D170)/D170,0)</f>
        <v>-0.25</v>
      </c>
      <c r="F170" s="162">
        <v>1</v>
      </c>
      <c r="G170" s="162">
        <v>2</v>
      </c>
      <c r="H170" s="162">
        <v>69</v>
      </c>
      <c r="I170" s="162">
        <v>62</v>
      </c>
      <c r="J170" s="162">
        <v>1</v>
      </c>
      <c r="K170" s="162">
        <v>0</v>
      </c>
      <c r="L170" s="162">
        <v>0</v>
      </c>
      <c r="M170" s="162">
        <v>0</v>
      </c>
      <c r="N170" s="162">
        <v>2</v>
      </c>
      <c r="O170" s="162">
        <v>0</v>
      </c>
      <c r="P170" s="164">
        <v>55</v>
      </c>
      <c r="Q170" s="149"/>
      <c r="R170" s="149"/>
    </row>
    <row r="171" spans="2:16" ht="12.75" customHeight="1">
      <c r="B171" s="150" t="s">
        <v>988</v>
      </c>
      <c r="C171" s="151">
        <v>9</v>
      </c>
      <c r="D171" s="155">
        <v>15</v>
      </c>
      <c r="E171" s="153">
        <f t="shared" si="7"/>
        <v>-0.4</v>
      </c>
      <c r="F171" s="151"/>
      <c r="G171" s="151"/>
      <c r="H171" s="151">
        <v>4</v>
      </c>
      <c r="I171" s="151">
        <v>2</v>
      </c>
      <c r="J171" s="151">
        <v>1</v>
      </c>
      <c r="K171" s="151"/>
      <c r="L171" s="151"/>
      <c r="M171" s="151"/>
      <c r="N171" s="151"/>
      <c r="O171" s="151"/>
      <c r="P171" s="154"/>
    </row>
    <row r="172" spans="2:16" ht="12.75" customHeight="1">
      <c r="B172" s="150" t="s">
        <v>989</v>
      </c>
      <c r="C172" s="151">
        <v>0</v>
      </c>
      <c r="D172" s="155">
        <v>0</v>
      </c>
      <c r="E172" s="153">
        <f t="shared" si="7"/>
        <v>0</v>
      </c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4"/>
    </row>
    <row r="173" spans="2:16" ht="12.75" customHeight="1">
      <c r="B173" s="150" t="s">
        <v>990</v>
      </c>
      <c r="C173" s="151">
        <v>9</v>
      </c>
      <c r="D173" s="155">
        <v>78</v>
      </c>
      <c r="E173" s="153">
        <f t="shared" si="7"/>
        <v>-0.8846153846153846</v>
      </c>
      <c r="F173" s="151"/>
      <c r="G173" s="151"/>
      <c r="H173" s="151">
        <v>32</v>
      </c>
      <c r="I173" s="151">
        <v>24</v>
      </c>
      <c r="J173" s="151"/>
      <c r="K173" s="151"/>
      <c r="L173" s="151"/>
      <c r="M173" s="151"/>
      <c r="N173" s="151"/>
      <c r="O173" s="151"/>
      <c r="P173" s="154">
        <v>29</v>
      </c>
    </row>
    <row r="174" spans="2:16" ht="12.75" customHeight="1">
      <c r="B174" s="150" t="s">
        <v>991</v>
      </c>
      <c r="C174" s="151">
        <v>57</v>
      </c>
      <c r="D174" s="155">
        <v>0</v>
      </c>
      <c r="E174" s="153">
        <f t="shared" si="7"/>
        <v>0</v>
      </c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4"/>
    </row>
    <row r="175" spans="1:18" s="149" customFormat="1" ht="18" customHeight="1">
      <c r="A175" s="138"/>
      <c r="B175" s="150" t="s">
        <v>992</v>
      </c>
      <c r="C175" s="151">
        <v>1</v>
      </c>
      <c r="D175" s="155">
        <v>7</v>
      </c>
      <c r="E175" s="153">
        <f t="shared" si="7"/>
        <v>-0.8571428571428571</v>
      </c>
      <c r="F175" s="151"/>
      <c r="G175" s="151">
        <v>1</v>
      </c>
      <c r="H175" s="151">
        <v>3</v>
      </c>
      <c r="I175" s="151">
        <v>23</v>
      </c>
      <c r="J175" s="151"/>
      <c r="K175" s="151"/>
      <c r="L175" s="151"/>
      <c r="M175" s="151"/>
      <c r="N175" s="151">
        <v>2</v>
      </c>
      <c r="O175" s="151"/>
      <c r="P175" s="154">
        <v>22</v>
      </c>
      <c r="Q175" s="138"/>
      <c r="R175" s="138"/>
    </row>
    <row r="176" spans="2:16" ht="14.25" customHeight="1">
      <c r="B176" s="150" t="s">
        <v>993</v>
      </c>
      <c r="C176" s="151">
        <v>6</v>
      </c>
      <c r="D176" s="155">
        <v>0</v>
      </c>
      <c r="E176" s="153">
        <f t="shared" si="7"/>
        <v>0</v>
      </c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4"/>
    </row>
    <row r="177" spans="2:16" ht="14.25" customHeight="1">
      <c r="B177" s="150" t="s">
        <v>994</v>
      </c>
      <c r="C177" s="151">
        <v>1</v>
      </c>
      <c r="D177" s="155">
        <v>25</v>
      </c>
      <c r="E177" s="153">
        <f t="shared" si="7"/>
        <v>-0.96</v>
      </c>
      <c r="F177" s="151">
        <v>1</v>
      </c>
      <c r="G177" s="151">
        <v>1</v>
      </c>
      <c r="H177" s="151">
        <v>19</v>
      </c>
      <c r="I177" s="151">
        <v>8</v>
      </c>
      <c r="J177" s="151"/>
      <c r="K177" s="151"/>
      <c r="L177" s="151"/>
      <c r="M177" s="151"/>
      <c r="N177" s="151"/>
      <c r="O177" s="151"/>
      <c r="P177" s="154">
        <v>2</v>
      </c>
    </row>
    <row r="178" spans="2:16" ht="14.25" customHeight="1">
      <c r="B178" s="150" t="s">
        <v>995</v>
      </c>
      <c r="C178" s="151">
        <v>1</v>
      </c>
      <c r="D178" s="155">
        <v>0</v>
      </c>
      <c r="E178" s="153">
        <f t="shared" si="7"/>
        <v>0</v>
      </c>
      <c r="F178" s="151"/>
      <c r="G178" s="151"/>
      <c r="H178" s="151">
        <v>1</v>
      </c>
      <c r="I178" s="151"/>
      <c r="J178" s="151"/>
      <c r="K178" s="151"/>
      <c r="L178" s="151"/>
      <c r="M178" s="151"/>
      <c r="N178" s="151"/>
      <c r="O178" s="151"/>
      <c r="P178" s="154"/>
    </row>
    <row r="179" spans="2:16" ht="14.25" customHeight="1">
      <c r="B179" s="150" t="s">
        <v>996</v>
      </c>
      <c r="C179" s="151">
        <v>0</v>
      </c>
      <c r="D179" s="155">
        <v>2</v>
      </c>
      <c r="E179" s="153">
        <f t="shared" si="7"/>
        <v>-1</v>
      </c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4"/>
    </row>
    <row r="180" spans="2:16" ht="14.25" customHeight="1">
      <c r="B180" s="150" t="s">
        <v>997</v>
      </c>
      <c r="C180" s="151">
        <v>1</v>
      </c>
      <c r="D180" s="155">
        <v>1</v>
      </c>
      <c r="E180" s="153">
        <f t="shared" si="7"/>
        <v>0</v>
      </c>
      <c r="F180" s="151"/>
      <c r="G180" s="151"/>
      <c r="H180" s="151"/>
      <c r="I180" s="151">
        <v>2</v>
      </c>
      <c r="J180" s="151"/>
      <c r="K180" s="151"/>
      <c r="L180" s="151"/>
      <c r="M180" s="151"/>
      <c r="N180" s="151"/>
      <c r="O180" s="151"/>
      <c r="P180" s="154">
        <v>1</v>
      </c>
    </row>
    <row r="181" spans="2:16" ht="14.25" customHeight="1">
      <c r="B181" s="150" t="s">
        <v>998</v>
      </c>
      <c r="C181" s="151">
        <v>33</v>
      </c>
      <c r="D181" s="155">
        <v>30</v>
      </c>
      <c r="E181" s="153">
        <f t="shared" si="7"/>
        <v>0.1</v>
      </c>
      <c r="F181" s="151"/>
      <c r="G181" s="151"/>
      <c r="H181" s="151">
        <v>6</v>
      </c>
      <c r="I181" s="151">
        <v>1</v>
      </c>
      <c r="J181" s="151"/>
      <c r="K181" s="151"/>
      <c r="L181" s="151"/>
      <c r="M181" s="151"/>
      <c r="N181" s="151"/>
      <c r="O181" s="151"/>
      <c r="P181" s="154">
        <v>1</v>
      </c>
    </row>
    <row r="182" spans="2:16" ht="14.25" customHeight="1">
      <c r="B182" s="150" t="s">
        <v>999</v>
      </c>
      <c r="C182" s="151">
        <v>1</v>
      </c>
      <c r="D182" s="155">
        <v>1</v>
      </c>
      <c r="E182" s="153">
        <f t="shared" si="7"/>
        <v>0</v>
      </c>
      <c r="F182" s="151"/>
      <c r="G182" s="151"/>
      <c r="H182" s="151">
        <v>4</v>
      </c>
      <c r="I182" s="151">
        <v>1</v>
      </c>
      <c r="J182" s="151"/>
      <c r="K182" s="151"/>
      <c r="L182" s="151"/>
      <c r="M182" s="151"/>
      <c r="N182" s="151"/>
      <c r="O182" s="151"/>
      <c r="P182" s="154"/>
    </row>
    <row r="183" spans="2:16" ht="14.25" customHeight="1">
      <c r="B183" s="156" t="s">
        <v>1000</v>
      </c>
      <c r="C183" s="157">
        <v>1</v>
      </c>
      <c r="D183" s="158">
        <v>1</v>
      </c>
      <c r="E183" s="159">
        <f t="shared" si="7"/>
        <v>0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60"/>
    </row>
    <row r="184" spans="2:16" ht="14.25" customHeight="1">
      <c r="B184" s="156" t="s">
        <v>1001</v>
      </c>
      <c r="C184" s="157">
        <v>0</v>
      </c>
      <c r="D184" s="158">
        <v>0</v>
      </c>
      <c r="E184" s="159">
        <f t="shared" si="7"/>
        <v>0</v>
      </c>
      <c r="F184" s="157"/>
      <c r="G184" s="157"/>
      <c r="H184" s="157"/>
      <c r="I184" s="157">
        <v>1</v>
      </c>
      <c r="J184" s="157"/>
      <c r="K184" s="157"/>
      <c r="L184" s="157"/>
      <c r="M184" s="157"/>
      <c r="N184" s="157"/>
      <c r="O184" s="157"/>
      <c r="P184" s="160"/>
    </row>
    <row r="185" spans="2:18" ht="14.25" customHeight="1">
      <c r="B185" s="161" t="s">
        <v>1002</v>
      </c>
      <c r="C185" s="162">
        <v>40</v>
      </c>
      <c r="D185" s="162">
        <v>59</v>
      </c>
      <c r="E185" s="163">
        <f t="shared" si="7"/>
        <v>-0.3220338983050847</v>
      </c>
      <c r="F185" s="162">
        <v>1</v>
      </c>
      <c r="G185" s="162">
        <v>0</v>
      </c>
      <c r="H185" s="162">
        <v>12</v>
      </c>
      <c r="I185" s="162">
        <v>2</v>
      </c>
      <c r="J185" s="162">
        <v>0</v>
      </c>
      <c r="K185" s="162">
        <v>0</v>
      </c>
      <c r="L185" s="162">
        <v>0</v>
      </c>
      <c r="M185" s="162">
        <v>0</v>
      </c>
      <c r="N185" s="162">
        <v>7</v>
      </c>
      <c r="O185" s="162">
        <v>0</v>
      </c>
      <c r="P185" s="164">
        <v>6</v>
      </c>
      <c r="Q185" s="149"/>
      <c r="R185" s="149"/>
    </row>
    <row r="186" spans="2:16" ht="14.25" customHeight="1">
      <c r="B186" s="150" t="s">
        <v>1003</v>
      </c>
      <c r="C186" s="151">
        <v>7</v>
      </c>
      <c r="D186" s="155">
        <v>10</v>
      </c>
      <c r="E186" s="153">
        <f t="shared" si="7"/>
        <v>-0.3</v>
      </c>
      <c r="F186" s="151"/>
      <c r="G186" s="151"/>
      <c r="H186" s="151">
        <v>1</v>
      </c>
      <c r="I186" s="151"/>
      <c r="J186" s="151"/>
      <c r="K186" s="151"/>
      <c r="L186" s="151"/>
      <c r="M186" s="151"/>
      <c r="N186" s="151">
        <v>4</v>
      </c>
      <c r="O186" s="151"/>
      <c r="P186" s="154">
        <v>2</v>
      </c>
    </row>
    <row r="187" spans="2:16" ht="14.25" customHeight="1">
      <c r="B187" s="150" t="s">
        <v>1004</v>
      </c>
      <c r="C187" s="151">
        <v>0</v>
      </c>
      <c r="D187" s="155">
        <v>0</v>
      </c>
      <c r="E187" s="153">
        <f t="shared" si="7"/>
        <v>0</v>
      </c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4"/>
    </row>
    <row r="188" spans="2:16" ht="14.25" customHeight="1">
      <c r="B188" s="150" t="s">
        <v>1005</v>
      </c>
      <c r="C188" s="151">
        <v>0</v>
      </c>
      <c r="D188" s="155">
        <v>0</v>
      </c>
      <c r="E188" s="153">
        <f t="shared" si="7"/>
        <v>0</v>
      </c>
      <c r="F188" s="151"/>
      <c r="G188" s="151"/>
      <c r="H188" s="151"/>
      <c r="I188" s="151">
        <v>1</v>
      </c>
      <c r="J188" s="151"/>
      <c r="K188" s="151"/>
      <c r="L188" s="151"/>
      <c r="M188" s="151"/>
      <c r="N188" s="151"/>
      <c r="O188" s="151"/>
      <c r="P188" s="154"/>
    </row>
    <row r="189" spans="2:16" ht="14.25" customHeight="1">
      <c r="B189" s="150" t="s">
        <v>1006</v>
      </c>
      <c r="C189" s="151">
        <v>0</v>
      </c>
      <c r="D189" s="155">
        <v>0</v>
      </c>
      <c r="E189" s="153">
        <f t="shared" si="7"/>
        <v>0</v>
      </c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4"/>
    </row>
    <row r="190" spans="1:18" s="149" customFormat="1" ht="18" customHeight="1">
      <c r="A190" s="138"/>
      <c r="B190" s="150" t="s">
        <v>1007</v>
      </c>
      <c r="C190" s="151">
        <v>32</v>
      </c>
      <c r="D190" s="155">
        <v>49</v>
      </c>
      <c r="E190" s="153">
        <f t="shared" si="7"/>
        <v>-0.3469387755102041</v>
      </c>
      <c r="F190" s="151">
        <v>1</v>
      </c>
      <c r="G190" s="151"/>
      <c r="H190" s="151">
        <v>10</v>
      </c>
      <c r="I190" s="151"/>
      <c r="J190" s="151"/>
      <c r="K190" s="151"/>
      <c r="L190" s="151"/>
      <c r="M190" s="151"/>
      <c r="N190" s="151"/>
      <c r="O190" s="151"/>
      <c r="P190" s="154">
        <v>1</v>
      </c>
      <c r="Q190" s="138"/>
      <c r="R190" s="138"/>
    </row>
    <row r="191" spans="2:16" ht="14.25" customHeight="1">
      <c r="B191" s="150" t="s">
        <v>1008</v>
      </c>
      <c r="C191" s="151">
        <v>0</v>
      </c>
      <c r="D191" s="155">
        <v>0</v>
      </c>
      <c r="E191" s="153">
        <f t="shared" si="7"/>
        <v>0</v>
      </c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4"/>
    </row>
    <row r="192" spans="2:16" ht="14.25" customHeight="1">
      <c r="B192" s="150" t="s">
        <v>1009</v>
      </c>
      <c r="C192" s="151">
        <v>0</v>
      </c>
      <c r="D192" s="155">
        <v>0</v>
      </c>
      <c r="E192" s="153">
        <f t="shared" si="7"/>
        <v>0</v>
      </c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4"/>
    </row>
    <row r="193" spans="2:16" ht="14.25" customHeight="1">
      <c r="B193" s="150" t="s">
        <v>1010</v>
      </c>
      <c r="C193" s="151">
        <v>0</v>
      </c>
      <c r="D193" s="155">
        <v>0</v>
      </c>
      <c r="E193" s="153">
        <f t="shared" si="7"/>
        <v>0</v>
      </c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4"/>
    </row>
    <row r="194" spans="2:16" ht="14.25" customHeight="1">
      <c r="B194" s="150" t="s">
        <v>1011</v>
      </c>
      <c r="C194" s="151">
        <v>0</v>
      </c>
      <c r="D194" s="155">
        <v>0</v>
      </c>
      <c r="E194" s="153">
        <f t="shared" si="7"/>
        <v>0</v>
      </c>
      <c r="F194" s="151"/>
      <c r="G194" s="151"/>
      <c r="H194" s="151">
        <v>1</v>
      </c>
      <c r="I194" s="151">
        <v>1</v>
      </c>
      <c r="J194" s="151"/>
      <c r="K194" s="151"/>
      <c r="L194" s="151"/>
      <c r="M194" s="151"/>
      <c r="N194" s="151"/>
      <c r="O194" s="151"/>
      <c r="P194" s="154"/>
    </row>
    <row r="195" spans="2:16" ht="14.25" customHeight="1">
      <c r="B195" s="150" t="s">
        <v>1012</v>
      </c>
      <c r="C195" s="151">
        <v>0</v>
      </c>
      <c r="D195" s="155">
        <v>0</v>
      </c>
      <c r="E195" s="153">
        <f t="shared" si="7"/>
        <v>0</v>
      </c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4"/>
    </row>
    <row r="196" spans="2:16" ht="14.25" customHeight="1">
      <c r="B196" s="150" t="s">
        <v>1013</v>
      </c>
      <c r="C196" s="151">
        <v>0</v>
      </c>
      <c r="D196" s="155">
        <v>0</v>
      </c>
      <c r="E196" s="153">
        <f t="shared" si="7"/>
        <v>0</v>
      </c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4">
        <v>2</v>
      </c>
    </row>
    <row r="197" spans="2:16" ht="14.25" customHeight="1">
      <c r="B197" s="150" t="s">
        <v>1014</v>
      </c>
      <c r="C197" s="151">
        <v>0</v>
      </c>
      <c r="D197" s="155">
        <v>0</v>
      </c>
      <c r="E197" s="153">
        <f t="shared" si="7"/>
        <v>0</v>
      </c>
      <c r="F197" s="151"/>
      <c r="G197" s="151"/>
      <c r="H197" s="151"/>
      <c r="I197" s="151"/>
      <c r="J197" s="151"/>
      <c r="K197" s="151"/>
      <c r="L197" s="151"/>
      <c r="M197" s="151"/>
      <c r="N197" s="151">
        <v>3</v>
      </c>
      <c r="O197" s="151"/>
      <c r="P197" s="154"/>
    </row>
    <row r="198" spans="2:16" ht="14.25" customHeight="1">
      <c r="B198" s="150" t="s">
        <v>1015</v>
      </c>
      <c r="C198" s="151">
        <v>0</v>
      </c>
      <c r="D198" s="155">
        <v>0</v>
      </c>
      <c r="E198" s="153">
        <f t="shared" si="7"/>
        <v>0</v>
      </c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4"/>
    </row>
    <row r="199" spans="2:16" ht="14.25" customHeight="1">
      <c r="B199" s="150" t="s">
        <v>1016</v>
      </c>
      <c r="C199" s="151">
        <v>0</v>
      </c>
      <c r="D199" s="155">
        <v>0</v>
      </c>
      <c r="E199" s="153">
        <f t="shared" si="7"/>
        <v>0</v>
      </c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4"/>
    </row>
    <row r="200" spans="2:16" ht="14.25" customHeight="1">
      <c r="B200" s="150" t="s">
        <v>1017</v>
      </c>
      <c r="C200" s="151">
        <v>0</v>
      </c>
      <c r="D200" s="155">
        <v>0</v>
      </c>
      <c r="E200" s="153">
        <f t="shared" si="7"/>
        <v>0</v>
      </c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4"/>
    </row>
    <row r="201" spans="2:16" ht="14.25" customHeight="1">
      <c r="B201" s="150" t="s">
        <v>1018</v>
      </c>
      <c r="C201" s="151">
        <v>0</v>
      </c>
      <c r="D201" s="155">
        <v>0</v>
      </c>
      <c r="E201" s="153">
        <f t="shared" si="7"/>
        <v>0</v>
      </c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4">
        <v>1</v>
      </c>
    </row>
    <row r="202" spans="2:16" ht="14.25" customHeight="1">
      <c r="B202" s="150" t="s">
        <v>1019</v>
      </c>
      <c r="C202" s="151">
        <v>1</v>
      </c>
      <c r="D202" s="155">
        <v>0</v>
      </c>
      <c r="E202" s="153">
        <f aca="true" t="shared" si="8" ref="E202:E233">IF(IF(D202="S/D",0,D202)&lt;&gt;0,(C202-D202)/D202,0)</f>
        <v>0</v>
      </c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4"/>
    </row>
    <row r="203" spans="2:16" ht="14.25" customHeight="1">
      <c r="B203" s="150" t="s">
        <v>1020</v>
      </c>
      <c r="C203" s="151">
        <v>0</v>
      </c>
      <c r="D203" s="155">
        <v>0</v>
      </c>
      <c r="E203" s="153">
        <f t="shared" si="8"/>
        <v>0</v>
      </c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4"/>
    </row>
    <row r="204" spans="2:16" ht="14.25" customHeight="1">
      <c r="B204" s="156" t="s">
        <v>1021</v>
      </c>
      <c r="C204" s="157">
        <v>0</v>
      </c>
      <c r="D204" s="158">
        <v>0</v>
      </c>
      <c r="E204" s="159">
        <f t="shared" si="8"/>
        <v>0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60"/>
    </row>
    <row r="205" spans="2:18" ht="14.25" customHeight="1">
      <c r="B205" s="161" t="s">
        <v>1022</v>
      </c>
      <c r="C205" s="162">
        <v>357</v>
      </c>
      <c r="D205" s="162">
        <v>479</v>
      </c>
      <c r="E205" s="163">
        <f t="shared" si="8"/>
        <v>-0.2546972860125261</v>
      </c>
      <c r="F205" s="162">
        <v>28</v>
      </c>
      <c r="G205" s="162">
        <v>29</v>
      </c>
      <c r="H205" s="162">
        <v>281</v>
      </c>
      <c r="I205" s="162">
        <v>45</v>
      </c>
      <c r="J205" s="162">
        <v>0</v>
      </c>
      <c r="K205" s="162">
        <v>0</v>
      </c>
      <c r="L205" s="162">
        <v>0</v>
      </c>
      <c r="M205" s="162">
        <v>0</v>
      </c>
      <c r="N205" s="162">
        <v>0</v>
      </c>
      <c r="O205" s="162">
        <v>3</v>
      </c>
      <c r="P205" s="164">
        <v>175</v>
      </c>
      <c r="Q205" s="149"/>
      <c r="R205" s="149"/>
    </row>
    <row r="206" spans="2:16" ht="14.25" customHeight="1">
      <c r="B206" s="150" t="s">
        <v>1023</v>
      </c>
      <c r="C206" s="151">
        <v>1</v>
      </c>
      <c r="D206" s="155">
        <v>2</v>
      </c>
      <c r="E206" s="153">
        <f t="shared" si="8"/>
        <v>-0.5</v>
      </c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4"/>
    </row>
    <row r="207" spans="2:16" ht="14.25" customHeight="1">
      <c r="B207" s="150" t="s">
        <v>1024</v>
      </c>
      <c r="C207" s="151">
        <v>0</v>
      </c>
      <c r="D207" s="155">
        <v>0</v>
      </c>
      <c r="E207" s="153">
        <f t="shared" si="8"/>
        <v>0</v>
      </c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4"/>
    </row>
    <row r="208" spans="2:16" ht="14.25" customHeight="1">
      <c r="B208" s="150" t="s">
        <v>1025</v>
      </c>
      <c r="C208" s="151">
        <v>0</v>
      </c>
      <c r="D208" s="155">
        <v>0</v>
      </c>
      <c r="E208" s="153">
        <f t="shared" si="8"/>
        <v>0</v>
      </c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4"/>
    </row>
    <row r="209" spans="2:16" ht="14.25" customHeight="1">
      <c r="B209" s="150" t="s">
        <v>1026</v>
      </c>
      <c r="C209" s="151">
        <v>0</v>
      </c>
      <c r="D209" s="155">
        <v>0</v>
      </c>
      <c r="E209" s="153">
        <f t="shared" si="8"/>
        <v>0</v>
      </c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4"/>
    </row>
    <row r="210" spans="1:18" s="149" customFormat="1" ht="18" customHeight="1">
      <c r="A210" s="138"/>
      <c r="B210" s="150" t="s">
        <v>1027</v>
      </c>
      <c r="C210" s="151">
        <v>0</v>
      </c>
      <c r="D210" s="155">
        <v>1</v>
      </c>
      <c r="E210" s="153">
        <f t="shared" si="8"/>
        <v>-1</v>
      </c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4"/>
      <c r="Q210" s="138"/>
      <c r="R210" s="138"/>
    </row>
    <row r="211" spans="2:16" ht="14.25" customHeight="1">
      <c r="B211" s="150" t="s">
        <v>1028</v>
      </c>
      <c r="C211" s="151">
        <v>0</v>
      </c>
      <c r="D211" s="155">
        <v>0</v>
      </c>
      <c r="E211" s="153">
        <f t="shared" si="8"/>
        <v>0</v>
      </c>
      <c r="F211" s="151"/>
      <c r="G211" s="151"/>
      <c r="H211" s="151"/>
      <c r="I211" s="151">
        <v>2</v>
      </c>
      <c r="J211" s="151"/>
      <c r="K211" s="151"/>
      <c r="L211" s="151"/>
      <c r="M211" s="151"/>
      <c r="N211" s="151"/>
      <c r="O211" s="151"/>
      <c r="P211" s="154"/>
    </row>
    <row r="212" spans="2:16" ht="14.25" customHeight="1">
      <c r="B212" s="150" t="s">
        <v>1029</v>
      </c>
      <c r="C212" s="151">
        <v>1</v>
      </c>
      <c r="D212" s="155">
        <v>1</v>
      </c>
      <c r="E212" s="153">
        <f t="shared" si="8"/>
        <v>0</v>
      </c>
      <c r="F212" s="151"/>
      <c r="G212" s="151"/>
      <c r="H212" s="151"/>
      <c r="I212" s="151">
        <v>1</v>
      </c>
      <c r="J212" s="151"/>
      <c r="K212" s="151"/>
      <c r="L212" s="151"/>
      <c r="M212" s="151"/>
      <c r="N212" s="151"/>
      <c r="O212" s="151"/>
      <c r="P212" s="154"/>
    </row>
    <row r="213" spans="2:16" ht="14.25" customHeight="1">
      <c r="B213" s="150" t="s">
        <v>1030</v>
      </c>
      <c r="C213" s="151">
        <v>35</v>
      </c>
      <c r="D213" s="155">
        <v>57</v>
      </c>
      <c r="E213" s="153">
        <f t="shared" si="8"/>
        <v>-0.38596491228070173</v>
      </c>
      <c r="F213" s="151">
        <v>5</v>
      </c>
      <c r="G213" s="151">
        <v>2</v>
      </c>
      <c r="H213" s="151">
        <v>20</v>
      </c>
      <c r="I213" s="151">
        <v>6</v>
      </c>
      <c r="J213" s="151"/>
      <c r="K213" s="151"/>
      <c r="L213" s="151"/>
      <c r="M213" s="151"/>
      <c r="N213" s="151"/>
      <c r="O213" s="151"/>
      <c r="P213" s="154">
        <v>8</v>
      </c>
    </row>
    <row r="214" spans="2:16" ht="14.25" customHeight="1">
      <c r="B214" s="150" t="s">
        <v>1031</v>
      </c>
      <c r="C214" s="151">
        <v>19</v>
      </c>
      <c r="D214" s="155">
        <v>26</v>
      </c>
      <c r="E214" s="153">
        <f t="shared" si="8"/>
        <v>-0.2692307692307692</v>
      </c>
      <c r="F214" s="151">
        <v>1</v>
      </c>
      <c r="G214" s="151">
        <v>3</v>
      </c>
      <c r="H214" s="151">
        <v>14</v>
      </c>
      <c r="I214" s="151">
        <v>18</v>
      </c>
      <c r="J214" s="151"/>
      <c r="K214" s="151"/>
      <c r="L214" s="151"/>
      <c r="M214" s="151"/>
      <c r="N214" s="151"/>
      <c r="O214" s="151"/>
      <c r="P214" s="154">
        <v>16</v>
      </c>
    </row>
    <row r="215" spans="2:16" ht="14.25" customHeight="1">
      <c r="B215" s="150" t="s">
        <v>1032</v>
      </c>
      <c r="C215" s="151">
        <v>28</v>
      </c>
      <c r="D215" s="155">
        <v>21</v>
      </c>
      <c r="E215" s="153">
        <f t="shared" si="8"/>
        <v>0.3333333333333333</v>
      </c>
      <c r="F215" s="151"/>
      <c r="G215" s="151"/>
      <c r="H215" s="151">
        <v>13</v>
      </c>
      <c r="I215" s="151">
        <v>15</v>
      </c>
      <c r="J215" s="151"/>
      <c r="K215" s="151"/>
      <c r="L215" s="151"/>
      <c r="M215" s="151"/>
      <c r="N215" s="151"/>
      <c r="O215" s="151"/>
      <c r="P215" s="154">
        <v>11</v>
      </c>
    </row>
    <row r="216" spans="2:16" ht="14.25" customHeight="1">
      <c r="B216" s="150" t="s">
        <v>1033</v>
      </c>
      <c r="C216" s="151">
        <v>0</v>
      </c>
      <c r="D216" s="155">
        <v>4</v>
      </c>
      <c r="E216" s="153">
        <f t="shared" si="8"/>
        <v>-1</v>
      </c>
      <c r="F216" s="151"/>
      <c r="G216" s="151"/>
      <c r="H216" s="151">
        <v>1</v>
      </c>
      <c r="I216" s="151">
        <v>3</v>
      </c>
      <c r="J216" s="151"/>
      <c r="K216" s="151"/>
      <c r="L216" s="151"/>
      <c r="M216" s="151"/>
      <c r="N216" s="151"/>
      <c r="O216" s="151"/>
      <c r="P216" s="154">
        <v>1</v>
      </c>
    </row>
    <row r="217" spans="2:16" ht="14.25" customHeight="1">
      <c r="B217" s="150" t="s">
        <v>0</v>
      </c>
      <c r="C217" s="151">
        <v>7</v>
      </c>
      <c r="D217" s="155">
        <v>7</v>
      </c>
      <c r="E217" s="153">
        <f t="shared" si="8"/>
        <v>0</v>
      </c>
      <c r="F217" s="151"/>
      <c r="G217" s="151"/>
      <c r="H217" s="151">
        <v>9</v>
      </c>
      <c r="I217" s="151"/>
      <c r="J217" s="151"/>
      <c r="K217" s="151"/>
      <c r="L217" s="151"/>
      <c r="M217" s="151"/>
      <c r="N217" s="151"/>
      <c r="O217" s="151"/>
      <c r="P217" s="154">
        <v>2</v>
      </c>
    </row>
    <row r="218" spans="2:16" ht="14.25" customHeight="1">
      <c r="B218" s="150" t="s">
        <v>1</v>
      </c>
      <c r="C218" s="151">
        <v>1</v>
      </c>
      <c r="D218" s="155">
        <v>2</v>
      </c>
      <c r="E218" s="153">
        <f t="shared" si="8"/>
        <v>-0.5</v>
      </c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4"/>
    </row>
    <row r="219" spans="2:16" ht="14.25" customHeight="1">
      <c r="B219" s="150" t="s">
        <v>2</v>
      </c>
      <c r="C219" s="151">
        <v>0</v>
      </c>
      <c r="D219" s="155">
        <v>0</v>
      </c>
      <c r="E219" s="153">
        <f t="shared" si="8"/>
        <v>0</v>
      </c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4"/>
    </row>
    <row r="220" spans="2:16" ht="14.25" customHeight="1">
      <c r="B220" s="150" t="s">
        <v>3</v>
      </c>
      <c r="C220" s="151">
        <v>260</v>
      </c>
      <c r="D220" s="155">
        <v>354</v>
      </c>
      <c r="E220" s="153">
        <f t="shared" si="8"/>
        <v>-0.2655367231638418</v>
      </c>
      <c r="F220" s="151">
        <v>22</v>
      </c>
      <c r="G220" s="151">
        <v>24</v>
      </c>
      <c r="H220" s="151">
        <v>223</v>
      </c>
      <c r="I220" s="151"/>
      <c r="J220" s="151"/>
      <c r="K220" s="151"/>
      <c r="L220" s="151"/>
      <c r="M220" s="151"/>
      <c r="N220" s="151"/>
      <c r="O220" s="151">
        <v>3</v>
      </c>
      <c r="P220" s="154">
        <v>137</v>
      </c>
    </row>
    <row r="221" spans="2:16" ht="14.25" customHeight="1">
      <c r="B221" s="150" t="s">
        <v>4</v>
      </c>
      <c r="C221" s="151">
        <v>0</v>
      </c>
      <c r="D221" s="155">
        <v>0</v>
      </c>
      <c r="E221" s="153">
        <f t="shared" si="8"/>
        <v>0</v>
      </c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4"/>
    </row>
    <row r="222" spans="2:16" ht="14.25" customHeight="1">
      <c r="B222" s="150" t="s">
        <v>5</v>
      </c>
      <c r="C222" s="151">
        <v>0</v>
      </c>
      <c r="D222" s="155">
        <v>0</v>
      </c>
      <c r="E222" s="153">
        <f t="shared" si="8"/>
        <v>0</v>
      </c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4"/>
    </row>
    <row r="223" spans="2:16" ht="14.25" customHeight="1">
      <c r="B223" s="150" t="s">
        <v>6</v>
      </c>
      <c r="C223" s="151">
        <v>2</v>
      </c>
      <c r="D223" s="155">
        <v>1</v>
      </c>
      <c r="E223" s="153">
        <f t="shared" si="8"/>
        <v>1</v>
      </c>
      <c r="F223" s="151"/>
      <c r="G223" s="151"/>
      <c r="H223" s="151">
        <v>1</v>
      </c>
      <c r="I223" s="151"/>
      <c r="J223" s="151"/>
      <c r="K223" s="151"/>
      <c r="L223" s="151"/>
      <c r="M223" s="151"/>
      <c r="N223" s="151"/>
      <c r="O223" s="151"/>
      <c r="P223" s="154"/>
    </row>
    <row r="224" spans="2:16" ht="14.25" customHeight="1">
      <c r="B224" s="150" t="s">
        <v>7</v>
      </c>
      <c r="C224" s="151">
        <v>3</v>
      </c>
      <c r="D224" s="155">
        <v>3</v>
      </c>
      <c r="E224" s="153">
        <f t="shared" si="8"/>
        <v>0</v>
      </c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4"/>
    </row>
    <row r="225" spans="2:16" ht="14.25" customHeight="1">
      <c r="B225" s="156" t="s">
        <v>8</v>
      </c>
      <c r="C225" s="157">
        <v>0</v>
      </c>
      <c r="D225" s="158">
        <v>0</v>
      </c>
      <c r="E225" s="159">
        <f t="shared" si="8"/>
        <v>0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60"/>
    </row>
    <row r="226" spans="2:18" ht="14.25" customHeight="1">
      <c r="B226" s="161" t="s">
        <v>9</v>
      </c>
      <c r="C226" s="162">
        <v>3</v>
      </c>
      <c r="D226" s="162">
        <v>1</v>
      </c>
      <c r="E226" s="163">
        <f t="shared" si="8"/>
        <v>2</v>
      </c>
      <c r="F226" s="162">
        <v>0</v>
      </c>
      <c r="G226" s="162">
        <v>0</v>
      </c>
      <c r="H226" s="162">
        <v>0</v>
      </c>
      <c r="I226" s="162">
        <v>0</v>
      </c>
      <c r="J226" s="162">
        <v>0</v>
      </c>
      <c r="K226" s="162">
        <v>0</v>
      </c>
      <c r="L226" s="162">
        <v>0</v>
      </c>
      <c r="M226" s="162">
        <v>0</v>
      </c>
      <c r="N226" s="162">
        <v>0</v>
      </c>
      <c r="O226" s="162">
        <v>0</v>
      </c>
      <c r="P226" s="164">
        <v>0</v>
      </c>
      <c r="Q226" s="149"/>
      <c r="R226" s="149"/>
    </row>
    <row r="227" spans="2:16" ht="14.25" customHeight="1">
      <c r="B227" s="150" t="s">
        <v>10</v>
      </c>
      <c r="C227" s="151">
        <v>0</v>
      </c>
      <c r="D227" s="155">
        <v>0</v>
      </c>
      <c r="E227" s="153">
        <f t="shared" si="8"/>
        <v>0</v>
      </c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4"/>
    </row>
    <row r="228" spans="2:16" ht="14.25" customHeight="1">
      <c r="B228" s="150" t="s">
        <v>11</v>
      </c>
      <c r="C228" s="165">
        <v>0</v>
      </c>
      <c r="D228" s="155">
        <v>0</v>
      </c>
      <c r="E228" s="153">
        <f t="shared" si="8"/>
        <v>0</v>
      </c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4"/>
    </row>
    <row r="229" spans="2:16" ht="14.25" customHeight="1">
      <c r="B229" s="150" t="s">
        <v>12</v>
      </c>
      <c r="C229" s="165">
        <v>0</v>
      </c>
      <c r="D229" s="155">
        <v>0</v>
      </c>
      <c r="E229" s="153">
        <f t="shared" si="8"/>
        <v>0</v>
      </c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4"/>
    </row>
    <row r="230" spans="2:16" ht="14.25" customHeight="1">
      <c r="B230" s="150" t="s">
        <v>13</v>
      </c>
      <c r="C230" s="151">
        <v>0</v>
      </c>
      <c r="D230" s="155">
        <v>0</v>
      </c>
      <c r="E230" s="153">
        <f t="shared" si="8"/>
        <v>0</v>
      </c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4"/>
    </row>
    <row r="231" spans="1:18" s="149" customFormat="1" ht="18" customHeight="1">
      <c r="A231" s="138"/>
      <c r="B231" s="150" t="s">
        <v>14</v>
      </c>
      <c r="C231" s="151">
        <v>3</v>
      </c>
      <c r="D231" s="155">
        <v>0</v>
      </c>
      <c r="E231" s="153">
        <f t="shared" si="8"/>
        <v>0</v>
      </c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4"/>
      <c r="Q231" s="138"/>
      <c r="R231" s="138"/>
    </row>
    <row r="232" spans="2:16" ht="14.25" customHeight="1">
      <c r="B232" s="150" t="s">
        <v>15</v>
      </c>
      <c r="C232" s="151">
        <v>0</v>
      </c>
      <c r="D232" s="155">
        <v>1</v>
      </c>
      <c r="E232" s="153">
        <f t="shared" si="8"/>
        <v>-1</v>
      </c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4"/>
    </row>
    <row r="233" spans="2:16" ht="14.25" customHeight="1">
      <c r="B233" s="150" t="s">
        <v>16</v>
      </c>
      <c r="C233" s="151">
        <v>0</v>
      </c>
      <c r="D233" s="155">
        <v>0</v>
      </c>
      <c r="E233" s="153">
        <f t="shared" si="8"/>
        <v>0</v>
      </c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4"/>
    </row>
    <row r="234" spans="2:16" ht="14.25" customHeight="1">
      <c r="B234" s="150" t="s">
        <v>17</v>
      </c>
      <c r="C234" s="151">
        <v>0</v>
      </c>
      <c r="D234" s="155">
        <v>0</v>
      </c>
      <c r="E234" s="153">
        <f aca="true" t="shared" si="9" ref="E234:E265">IF(IF(D234="S/D",0,D234)&lt;&gt;0,(C234-D234)/D234,0)</f>
        <v>0</v>
      </c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4"/>
    </row>
    <row r="235" spans="2:16" ht="14.25" customHeight="1">
      <c r="B235" s="150" t="s">
        <v>18</v>
      </c>
      <c r="C235" s="151">
        <v>0</v>
      </c>
      <c r="D235" s="155">
        <v>0</v>
      </c>
      <c r="E235" s="153">
        <f t="shared" si="9"/>
        <v>0</v>
      </c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4"/>
    </row>
    <row r="236" spans="2:16" ht="14.25" customHeight="1">
      <c r="B236" s="150" t="s">
        <v>19</v>
      </c>
      <c r="C236" s="151">
        <v>0</v>
      </c>
      <c r="D236" s="155">
        <v>0</v>
      </c>
      <c r="E236" s="153">
        <f t="shared" si="9"/>
        <v>0</v>
      </c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4"/>
    </row>
    <row r="237" spans="2:16" ht="14.25" customHeight="1">
      <c r="B237" s="150" t="s">
        <v>20</v>
      </c>
      <c r="C237" s="151">
        <v>0</v>
      </c>
      <c r="D237" s="155">
        <v>0</v>
      </c>
      <c r="E237" s="153">
        <f t="shared" si="9"/>
        <v>0</v>
      </c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4"/>
    </row>
    <row r="238" spans="2:16" ht="14.25" customHeight="1">
      <c r="B238" s="150" t="s">
        <v>21</v>
      </c>
      <c r="C238" s="151">
        <v>0</v>
      </c>
      <c r="D238" s="155">
        <v>0</v>
      </c>
      <c r="E238" s="153">
        <f t="shared" si="9"/>
        <v>0</v>
      </c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4"/>
    </row>
    <row r="239" spans="2:16" ht="14.25" customHeight="1">
      <c r="B239" s="150" t="s">
        <v>22</v>
      </c>
      <c r="C239" s="151">
        <v>0</v>
      </c>
      <c r="D239" s="155">
        <v>0</v>
      </c>
      <c r="E239" s="153">
        <f t="shared" si="9"/>
        <v>0</v>
      </c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4"/>
    </row>
    <row r="240" spans="2:16" ht="14.25" customHeight="1">
      <c r="B240" s="150" t="s">
        <v>23</v>
      </c>
      <c r="C240" s="151">
        <v>0</v>
      </c>
      <c r="D240" s="155">
        <v>0</v>
      </c>
      <c r="E240" s="153">
        <f t="shared" si="9"/>
        <v>0</v>
      </c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4"/>
    </row>
    <row r="241" spans="2:16" ht="14.25" customHeight="1">
      <c r="B241" s="150" t="s">
        <v>24</v>
      </c>
      <c r="C241" s="151">
        <v>0</v>
      </c>
      <c r="D241" s="155">
        <v>0</v>
      </c>
      <c r="E241" s="153">
        <f t="shared" si="9"/>
        <v>0</v>
      </c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4"/>
    </row>
    <row r="242" spans="2:16" ht="14.25" customHeight="1">
      <c r="B242" s="150" t="s">
        <v>25</v>
      </c>
      <c r="C242" s="151">
        <v>0</v>
      </c>
      <c r="D242" s="155">
        <v>0</v>
      </c>
      <c r="E242" s="153">
        <f t="shared" si="9"/>
        <v>0</v>
      </c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4"/>
    </row>
    <row r="243" spans="2:16" ht="14.25" customHeight="1">
      <c r="B243" s="150" t="s">
        <v>26</v>
      </c>
      <c r="C243" s="151">
        <v>0</v>
      </c>
      <c r="D243" s="155">
        <v>0</v>
      </c>
      <c r="E243" s="153">
        <f t="shared" si="9"/>
        <v>0</v>
      </c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4"/>
    </row>
    <row r="244" spans="2:16" ht="14.25" customHeight="1">
      <c r="B244" s="150" t="s">
        <v>27</v>
      </c>
      <c r="C244" s="151">
        <v>0</v>
      </c>
      <c r="D244" s="155">
        <v>0</v>
      </c>
      <c r="E244" s="153">
        <f t="shared" si="9"/>
        <v>0</v>
      </c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4"/>
    </row>
    <row r="245" spans="2:16" ht="14.25" customHeight="1">
      <c r="B245" s="150" t="s">
        <v>28</v>
      </c>
      <c r="C245" s="151">
        <v>0</v>
      </c>
      <c r="D245" s="155">
        <v>0</v>
      </c>
      <c r="E245" s="153">
        <f t="shared" si="9"/>
        <v>0</v>
      </c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4"/>
    </row>
    <row r="246" spans="2:16" ht="14.25" customHeight="1">
      <c r="B246" s="150" t="s">
        <v>29</v>
      </c>
      <c r="C246" s="151">
        <v>0</v>
      </c>
      <c r="D246" s="155">
        <v>0</v>
      </c>
      <c r="E246" s="153">
        <f t="shared" si="9"/>
        <v>0</v>
      </c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4"/>
    </row>
    <row r="247" spans="2:16" ht="14.25" customHeight="1">
      <c r="B247" s="150" t="s">
        <v>30</v>
      </c>
      <c r="C247" s="151">
        <v>0</v>
      </c>
      <c r="D247" s="155">
        <v>0</v>
      </c>
      <c r="E247" s="153">
        <f t="shared" si="9"/>
        <v>0</v>
      </c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4"/>
    </row>
    <row r="248" spans="2:16" ht="14.25" customHeight="1">
      <c r="B248" s="150" t="s">
        <v>31</v>
      </c>
      <c r="C248" s="151">
        <v>0</v>
      </c>
      <c r="D248" s="155">
        <v>0</v>
      </c>
      <c r="E248" s="153">
        <f t="shared" si="9"/>
        <v>0</v>
      </c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4"/>
    </row>
    <row r="249" spans="2:16" ht="14.25" customHeight="1">
      <c r="B249" s="150" t="s">
        <v>32</v>
      </c>
      <c r="C249" s="151">
        <v>0</v>
      </c>
      <c r="D249" s="155">
        <v>0</v>
      </c>
      <c r="E249" s="153">
        <f t="shared" si="9"/>
        <v>0</v>
      </c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4"/>
    </row>
    <row r="250" spans="2:16" ht="14.25" customHeight="1">
      <c r="B250" s="150" t="s">
        <v>33</v>
      </c>
      <c r="C250" s="151">
        <v>0</v>
      </c>
      <c r="D250" s="155">
        <v>0</v>
      </c>
      <c r="E250" s="153">
        <f t="shared" si="9"/>
        <v>0</v>
      </c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4"/>
    </row>
    <row r="251" spans="2:16" ht="14.25" customHeight="1">
      <c r="B251" s="150" t="s">
        <v>34</v>
      </c>
      <c r="C251" s="151">
        <v>0</v>
      </c>
      <c r="D251" s="155">
        <v>0</v>
      </c>
      <c r="E251" s="153">
        <f t="shared" si="9"/>
        <v>0</v>
      </c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4"/>
    </row>
    <row r="252" spans="2:16" ht="14.25" customHeight="1">
      <c r="B252" s="156" t="s">
        <v>35</v>
      </c>
      <c r="C252" s="157">
        <v>0</v>
      </c>
      <c r="D252" s="158">
        <v>0</v>
      </c>
      <c r="E252" s="159">
        <f t="shared" si="9"/>
        <v>0</v>
      </c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60"/>
    </row>
    <row r="253" spans="2:18" ht="14.25" customHeight="1">
      <c r="B253" s="161" t="s">
        <v>36</v>
      </c>
      <c r="C253" s="162">
        <v>141</v>
      </c>
      <c r="D253" s="162">
        <v>148</v>
      </c>
      <c r="E253" s="163">
        <f t="shared" si="9"/>
        <v>-0.0472972972972973</v>
      </c>
      <c r="F253" s="162">
        <v>3</v>
      </c>
      <c r="G253" s="162">
        <v>9</v>
      </c>
      <c r="H253" s="162">
        <v>96</v>
      </c>
      <c r="I253" s="162">
        <v>141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62">
        <v>0</v>
      </c>
      <c r="P253" s="162">
        <v>152</v>
      </c>
      <c r="Q253" s="149"/>
      <c r="R253" s="149"/>
    </row>
    <row r="254" spans="2:16" ht="14.25" customHeight="1">
      <c r="B254" s="150" t="s">
        <v>37</v>
      </c>
      <c r="C254" s="151">
        <v>0</v>
      </c>
      <c r="D254" s="155">
        <v>0</v>
      </c>
      <c r="E254" s="153">
        <f t="shared" si="9"/>
        <v>0</v>
      </c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4"/>
    </row>
    <row r="255" spans="2:16" ht="14.25" customHeight="1">
      <c r="B255" s="150" t="s">
        <v>38</v>
      </c>
      <c r="C255" s="151">
        <v>85</v>
      </c>
      <c r="D255" s="155">
        <v>87</v>
      </c>
      <c r="E255" s="153">
        <f t="shared" si="9"/>
        <v>-0.022988505747126436</v>
      </c>
      <c r="F255" s="151">
        <v>2</v>
      </c>
      <c r="G255" s="151">
        <v>3</v>
      </c>
      <c r="H255" s="151">
        <v>78</v>
      </c>
      <c r="I255" s="151">
        <v>93</v>
      </c>
      <c r="J255" s="151"/>
      <c r="K255" s="151"/>
      <c r="L255" s="151"/>
      <c r="M255" s="151"/>
      <c r="N255" s="151"/>
      <c r="O255" s="151"/>
      <c r="P255" s="154">
        <v>94</v>
      </c>
    </row>
    <row r="256" spans="2:16" ht="14.25" customHeight="1">
      <c r="B256" s="150" t="s">
        <v>39</v>
      </c>
      <c r="C256" s="151">
        <v>40</v>
      </c>
      <c r="D256" s="155">
        <v>50</v>
      </c>
      <c r="E256" s="153">
        <f t="shared" si="9"/>
        <v>-0.2</v>
      </c>
      <c r="F256" s="151"/>
      <c r="G256" s="151">
        <v>3</v>
      </c>
      <c r="H256" s="151">
        <v>15</v>
      </c>
      <c r="I256" s="151">
        <v>32</v>
      </c>
      <c r="J256" s="151"/>
      <c r="K256" s="151"/>
      <c r="L256" s="151"/>
      <c r="M256" s="151"/>
      <c r="N256" s="151"/>
      <c r="O256" s="151"/>
      <c r="P256" s="154">
        <v>45</v>
      </c>
    </row>
    <row r="257" spans="2:16" ht="14.25" customHeight="1">
      <c r="B257" s="150" t="s">
        <v>40</v>
      </c>
      <c r="C257" s="151">
        <v>0</v>
      </c>
      <c r="D257" s="155">
        <v>2</v>
      </c>
      <c r="E257" s="153">
        <f t="shared" si="9"/>
        <v>-1</v>
      </c>
      <c r="F257" s="151"/>
      <c r="G257" s="151"/>
      <c r="H257" s="151"/>
      <c r="I257" s="151">
        <v>1</v>
      </c>
      <c r="J257" s="151"/>
      <c r="K257" s="151"/>
      <c r="L257" s="151"/>
      <c r="M257" s="151"/>
      <c r="N257" s="151"/>
      <c r="O257" s="151"/>
      <c r="P257" s="154">
        <v>1</v>
      </c>
    </row>
    <row r="258" spans="1:18" s="149" customFormat="1" ht="18" customHeight="1">
      <c r="A258" s="138"/>
      <c r="B258" s="150" t="s">
        <v>41</v>
      </c>
      <c r="C258" s="151">
        <v>0</v>
      </c>
      <c r="D258" s="155">
        <v>5</v>
      </c>
      <c r="E258" s="153">
        <f t="shared" si="9"/>
        <v>-1</v>
      </c>
      <c r="F258" s="151"/>
      <c r="G258" s="151">
        <v>2</v>
      </c>
      <c r="H258" s="151"/>
      <c r="I258" s="151">
        <v>4</v>
      </c>
      <c r="J258" s="151"/>
      <c r="K258" s="151"/>
      <c r="L258" s="151"/>
      <c r="M258" s="151"/>
      <c r="N258" s="151"/>
      <c r="O258" s="151"/>
      <c r="P258" s="154">
        <v>1</v>
      </c>
      <c r="Q258" s="138"/>
      <c r="R258" s="138"/>
    </row>
    <row r="259" spans="2:16" ht="14.25" customHeight="1">
      <c r="B259" s="150" t="s">
        <v>42</v>
      </c>
      <c r="C259" s="151">
        <v>6</v>
      </c>
      <c r="D259" s="155">
        <v>0</v>
      </c>
      <c r="E259" s="153">
        <f t="shared" si="9"/>
        <v>0</v>
      </c>
      <c r="F259" s="151"/>
      <c r="G259" s="151">
        <v>1</v>
      </c>
      <c r="H259" s="151"/>
      <c r="I259" s="151">
        <v>5</v>
      </c>
      <c r="J259" s="151"/>
      <c r="K259" s="151"/>
      <c r="L259" s="151"/>
      <c r="M259" s="151"/>
      <c r="N259" s="151"/>
      <c r="O259" s="151"/>
      <c r="P259" s="154">
        <v>5</v>
      </c>
    </row>
    <row r="260" spans="2:16" ht="14.25" customHeight="1">
      <c r="B260" s="150" t="s">
        <v>43</v>
      </c>
      <c r="C260" s="151">
        <v>10</v>
      </c>
      <c r="D260" s="155">
        <v>4</v>
      </c>
      <c r="E260" s="153">
        <f t="shared" si="9"/>
        <v>1.5</v>
      </c>
      <c r="F260" s="151">
        <v>1</v>
      </c>
      <c r="G260" s="151"/>
      <c r="H260" s="151">
        <v>3</v>
      </c>
      <c r="I260" s="151">
        <v>5</v>
      </c>
      <c r="J260" s="151"/>
      <c r="K260" s="151"/>
      <c r="L260" s="151"/>
      <c r="M260" s="151"/>
      <c r="N260" s="151"/>
      <c r="O260" s="151"/>
      <c r="P260" s="154">
        <v>6</v>
      </c>
    </row>
    <row r="261" spans="2:16" ht="14.25" customHeight="1">
      <c r="B261" s="150" t="s">
        <v>44</v>
      </c>
      <c r="C261" s="151">
        <v>0</v>
      </c>
      <c r="D261" s="155">
        <v>0</v>
      </c>
      <c r="E261" s="153">
        <f t="shared" si="9"/>
        <v>0</v>
      </c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4"/>
    </row>
    <row r="262" spans="2:16" ht="14.25" customHeight="1">
      <c r="B262" s="150" t="s">
        <v>45</v>
      </c>
      <c r="C262" s="151">
        <v>0</v>
      </c>
      <c r="D262" s="155">
        <v>0</v>
      </c>
      <c r="E262" s="153">
        <f t="shared" si="9"/>
        <v>0</v>
      </c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4"/>
    </row>
    <row r="263" spans="2:16" ht="14.25" customHeight="1">
      <c r="B263" s="150" t="s">
        <v>46</v>
      </c>
      <c r="C263" s="151">
        <v>0</v>
      </c>
      <c r="D263" s="155">
        <v>0</v>
      </c>
      <c r="E263" s="153">
        <f t="shared" si="9"/>
        <v>0</v>
      </c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4"/>
    </row>
    <row r="264" spans="2:16" ht="14.25" customHeight="1">
      <c r="B264" s="150" t="s">
        <v>47</v>
      </c>
      <c r="C264" s="151">
        <v>0</v>
      </c>
      <c r="D264" s="155">
        <v>0</v>
      </c>
      <c r="E264" s="153">
        <f t="shared" si="9"/>
        <v>0</v>
      </c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4"/>
    </row>
    <row r="265" spans="2:16" ht="14.25" customHeight="1">
      <c r="B265" s="150" t="s">
        <v>48</v>
      </c>
      <c r="C265" s="151">
        <v>0</v>
      </c>
      <c r="D265" s="155">
        <v>0</v>
      </c>
      <c r="E265" s="153">
        <f t="shared" si="9"/>
        <v>0</v>
      </c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4"/>
    </row>
    <row r="266" spans="2:16" ht="14.25" customHeight="1">
      <c r="B266" s="150" t="s">
        <v>49</v>
      </c>
      <c r="C266" s="151">
        <v>0</v>
      </c>
      <c r="D266" s="155">
        <v>0</v>
      </c>
      <c r="E266" s="153">
        <f aca="true" t="shared" si="10" ref="E266:E298">IF(IF(D266="S/D",0,D266)&lt;&gt;0,(C266-D266)/D266,0)</f>
        <v>0</v>
      </c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4"/>
    </row>
    <row r="267" spans="2:16" ht="14.25" customHeight="1">
      <c r="B267" s="150" t="s">
        <v>50</v>
      </c>
      <c r="C267" s="151">
        <v>0</v>
      </c>
      <c r="D267" s="155">
        <v>0</v>
      </c>
      <c r="E267" s="153">
        <f t="shared" si="10"/>
        <v>0</v>
      </c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4"/>
    </row>
    <row r="268" spans="2:16" ht="14.25" customHeight="1">
      <c r="B268" s="150" t="s">
        <v>51</v>
      </c>
      <c r="C268" s="151">
        <v>0</v>
      </c>
      <c r="D268" s="155">
        <v>0</v>
      </c>
      <c r="E268" s="153">
        <f t="shared" si="10"/>
        <v>0</v>
      </c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4"/>
    </row>
    <row r="269" spans="2:16" ht="14.25" customHeight="1">
      <c r="B269" s="150" t="s">
        <v>52</v>
      </c>
      <c r="C269" s="151">
        <v>0</v>
      </c>
      <c r="D269" s="155">
        <v>0</v>
      </c>
      <c r="E269" s="153">
        <f t="shared" si="10"/>
        <v>0</v>
      </c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4"/>
    </row>
    <row r="270" spans="2:16" ht="14.25" customHeight="1">
      <c r="B270" s="150" t="s">
        <v>53</v>
      </c>
      <c r="C270" s="151">
        <v>0</v>
      </c>
      <c r="D270" s="155">
        <v>0</v>
      </c>
      <c r="E270" s="153">
        <f t="shared" si="10"/>
        <v>0</v>
      </c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4"/>
    </row>
    <row r="271" spans="2:16" ht="14.25" customHeight="1">
      <c r="B271" s="156" t="s">
        <v>54</v>
      </c>
      <c r="C271" s="157">
        <v>0</v>
      </c>
      <c r="D271" s="158">
        <v>0</v>
      </c>
      <c r="E271" s="159">
        <f t="shared" si="10"/>
        <v>0</v>
      </c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60"/>
    </row>
    <row r="272" spans="2:16" ht="14.25" customHeight="1">
      <c r="B272" s="156" t="s">
        <v>55</v>
      </c>
      <c r="C272" s="157">
        <v>0</v>
      </c>
      <c r="D272" s="158"/>
      <c r="E272" s="159">
        <f t="shared" si="10"/>
        <v>0</v>
      </c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60"/>
    </row>
    <row r="273" spans="2:16" ht="14.25" customHeight="1">
      <c r="B273" s="156" t="s">
        <v>56</v>
      </c>
      <c r="C273" s="157">
        <v>0</v>
      </c>
      <c r="D273" s="158">
        <v>0</v>
      </c>
      <c r="E273" s="159">
        <f t="shared" si="10"/>
        <v>0</v>
      </c>
      <c r="F273" s="157"/>
      <c r="G273" s="157"/>
      <c r="H273" s="157"/>
      <c r="I273" s="157">
        <v>1</v>
      </c>
      <c r="J273" s="157"/>
      <c r="K273" s="157"/>
      <c r="L273" s="157"/>
      <c r="M273" s="157"/>
      <c r="N273" s="157"/>
      <c r="O273" s="157"/>
      <c r="P273" s="160"/>
    </row>
    <row r="274" spans="2:16" ht="14.25" customHeight="1">
      <c r="B274" s="156" t="s">
        <v>57</v>
      </c>
      <c r="C274" s="157">
        <v>0</v>
      </c>
      <c r="D274" s="158">
        <v>0</v>
      </c>
      <c r="E274" s="159">
        <f t="shared" si="10"/>
        <v>0</v>
      </c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60"/>
    </row>
    <row r="275" spans="2:16" ht="14.25" customHeight="1">
      <c r="B275" s="156" t="s">
        <v>58</v>
      </c>
      <c r="C275" s="157">
        <v>0</v>
      </c>
      <c r="D275" s="158">
        <v>0</v>
      </c>
      <c r="E275" s="159">
        <f t="shared" si="10"/>
        <v>0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60"/>
    </row>
    <row r="276" spans="2:16" ht="14.25" customHeight="1">
      <c r="B276" s="156" t="s">
        <v>59</v>
      </c>
      <c r="C276" s="157">
        <v>0</v>
      </c>
      <c r="D276" s="158"/>
      <c r="E276" s="159">
        <f t="shared" si="10"/>
        <v>0</v>
      </c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60"/>
    </row>
    <row r="277" spans="2:18" ht="14.25" customHeight="1">
      <c r="B277" s="161" t="s">
        <v>60</v>
      </c>
      <c r="C277" s="162">
        <v>1</v>
      </c>
      <c r="D277" s="162">
        <v>1</v>
      </c>
      <c r="E277" s="163">
        <f t="shared" si="10"/>
        <v>0</v>
      </c>
      <c r="F277" s="162">
        <v>0</v>
      </c>
      <c r="G277" s="162">
        <v>0</v>
      </c>
      <c r="H277" s="162">
        <v>0</v>
      </c>
      <c r="I277" s="162">
        <v>0</v>
      </c>
      <c r="J277" s="162">
        <v>0</v>
      </c>
      <c r="K277" s="162">
        <v>0</v>
      </c>
      <c r="L277" s="162">
        <v>0</v>
      </c>
      <c r="M277" s="162">
        <v>0</v>
      </c>
      <c r="N277" s="162">
        <v>0</v>
      </c>
      <c r="O277" s="162">
        <v>0</v>
      </c>
      <c r="P277" s="164">
        <v>0</v>
      </c>
      <c r="Q277" s="149"/>
      <c r="R277" s="149"/>
    </row>
    <row r="278" spans="2:16" ht="14.25" customHeight="1">
      <c r="B278" s="150" t="s">
        <v>61</v>
      </c>
      <c r="C278" s="151">
        <v>0</v>
      </c>
      <c r="D278" s="155">
        <v>0</v>
      </c>
      <c r="E278" s="153">
        <f t="shared" si="10"/>
        <v>0</v>
      </c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4"/>
    </row>
    <row r="279" spans="2:16" ht="14.25" customHeight="1">
      <c r="B279" s="150" t="s">
        <v>62</v>
      </c>
      <c r="C279" s="151">
        <v>0</v>
      </c>
      <c r="D279" s="155">
        <v>0</v>
      </c>
      <c r="E279" s="153">
        <f t="shared" si="10"/>
        <v>0</v>
      </c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4"/>
    </row>
    <row r="280" spans="2:16" ht="14.25" customHeight="1">
      <c r="B280" s="156" t="s">
        <v>63</v>
      </c>
      <c r="C280" s="157">
        <v>1</v>
      </c>
      <c r="D280" s="158">
        <v>1</v>
      </c>
      <c r="E280" s="159">
        <f t="shared" si="10"/>
        <v>0</v>
      </c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60"/>
    </row>
    <row r="281" spans="2:18" ht="14.25" customHeight="1">
      <c r="B281" s="161" t="s">
        <v>64</v>
      </c>
      <c r="C281" s="162">
        <v>0</v>
      </c>
      <c r="D281" s="162">
        <v>1</v>
      </c>
      <c r="E281" s="163">
        <f t="shared" si="10"/>
        <v>-1</v>
      </c>
      <c r="F281" s="162">
        <v>0</v>
      </c>
      <c r="G281" s="162">
        <v>0</v>
      </c>
      <c r="H281" s="162">
        <v>0</v>
      </c>
      <c r="I281" s="162">
        <v>0</v>
      </c>
      <c r="J281" s="162">
        <v>0</v>
      </c>
      <c r="K281" s="162">
        <v>0</v>
      </c>
      <c r="L281" s="162">
        <v>0</v>
      </c>
      <c r="M281" s="162">
        <v>0</v>
      </c>
      <c r="N281" s="162">
        <v>0</v>
      </c>
      <c r="O281" s="162">
        <v>0</v>
      </c>
      <c r="P281" s="164">
        <v>0</v>
      </c>
      <c r="Q281" s="149"/>
      <c r="R281" s="149"/>
    </row>
    <row r="282" spans="1:18" s="149" customFormat="1" ht="18" customHeight="1">
      <c r="A282" s="138"/>
      <c r="B282" s="150" t="s">
        <v>65</v>
      </c>
      <c r="C282" s="151">
        <v>0</v>
      </c>
      <c r="D282" s="155">
        <v>0</v>
      </c>
      <c r="E282" s="153">
        <f t="shared" si="10"/>
        <v>0</v>
      </c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4"/>
      <c r="Q282" s="138"/>
      <c r="R282" s="138"/>
    </row>
    <row r="283" spans="2:16" ht="14.25" customHeight="1">
      <c r="B283" s="150" t="s">
        <v>66</v>
      </c>
      <c r="C283" s="151">
        <v>0</v>
      </c>
      <c r="D283" s="155">
        <v>0</v>
      </c>
      <c r="E283" s="153">
        <f t="shared" si="10"/>
        <v>0</v>
      </c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4"/>
    </row>
    <row r="284" spans="2:16" ht="14.25" customHeight="1">
      <c r="B284" s="150" t="s">
        <v>67</v>
      </c>
      <c r="C284" s="165">
        <v>0</v>
      </c>
      <c r="D284" s="155">
        <v>1</v>
      </c>
      <c r="E284" s="153">
        <f t="shared" si="10"/>
        <v>-1</v>
      </c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4"/>
    </row>
    <row r="285" spans="2:16" ht="14.25" customHeight="1">
      <c r="B285" s="150" t="s">
        <v>68</v>
      </c>
      <c r="C285" s="151">
        <v>0</v>
      </c>
      <c r="D285" s="155">
        <v>0</v>
      </c>
      <c r="E285" s="153">
        <f t="shared" si="10"/>
        <v>0</v>
      </c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4"/>
    </row>
    <row r="286" spans="1:18" s="149" customFormat="1" ht="18" customHeight="1">
      <c r="A286" s="138"/>
      <c r="B286" s="156" t="s">
        <v>69</v>
      </c>
      <c r="C286" s="157">
        <v>0</v>
      </c>
      <c r="D286" s="158">
        <v>0</v>
      </c>
      <c r="E286" s="159">
        <f t="shared" si="10"/>
        <v>0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60"/>
      <c r="Q286" s="138"/>
      <c r="R286" s="138"/>
    </row>
    <row r="287" spans="2:16" ht="14.25" customHeight="1">
      <c r="B287" s="156" t="s">
        <v>70</v>
      </c>
      <c r="C287" s="157">
        <v>0</v>
      </c>
      <c r="D287" s="158">
        <v>0</v>
      </c>
      <c r="E287" s="159">
        <f t="shared" si="10"/>
        <v>0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60"/>
    </row>
    <row r="288" spans="2:18" ht="14.25" customHeight="1">
      <c r="B288" s="161" t="s">
        <v>71</v>
      </c>
      <c r="C288" s="162">
        <v>1</v>
      </c>
      <c r="D288" s="162">
        <v>0</v>
      </c>
      <c r="E288" s="163">
        <f t="shared" si="10"/>
        <v>0</v>
      </c>
      <c r="F288" s="162">
        <v>0</v>
      </c>
      <c r="G288" s="162">
        <v>0</v>
      </c>
      <c r="H288" s="162">
        <v>0</v>
      </c>
      <c r="I288" s="162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4">
        <v>1</v>
      </c>
      <c r="Q288" s="149"/>
      <c r="R288" s="149"/>
    </row>
    <row r="289" spans="2:16" ht="14.25" customHeight="1">
      <c r="B289" s="150" t="s">
        <v>72</v>
      </c>
      <c r="C289" s="151">
        <v>1</v>
      </c>
      <c r="D289" s="155">
        <v>0</v>
      </c>
      <c r="E289" s="153">
        <f t="shared" si="10"/>
        <v>0</v>
      </c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4"/>
    </row>
    <row r="290" spans="2:16" ht="14.25" customHeight="1">
      <c r="B290" s="150" t="s">
        <v>73</v>
      </c>
      <c r="C290" s="151">
        <v>0</v>
      </c>
      <c r="D290" s="155">
        <v>0</v>
      </c>
      <c r="E290" s="153">
        <f t="shared" si="10"/>
        <v>0</v>
      </c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4"/>
    </row>
    <row r="291" spans="2:16" ht="14.25" customHeight="1">
      <c r="B291" s="150" t="s">
        <v>74</v>
      </c>
      <c r="C291" s="151">
        <v>0</v>
      </c>
      <c r="D291" s="155">
        <v>0</v>
      </c>
      <c r="E291" s="153">
        <f t="shared" si="10"/>
        <v>0</v>
      </c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4"/>
    </row>
    <row r="292" spans="2:16" ht="14.25" customHeight="1">
      <c r="B292" s="150" t="s">
        <v>75</v>
      </c>
      <c r="C292" s="151">
        <v>0</v>
      </c>
      <c r="D292" s="155">
        <v>0</v>
      </c>
      <c r="E292" s="153">
        <f t="shared" si="10"/>
        <v>0</v>
      </c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4">
        <v>1</v>
      </c>
    </row>
    <row r="293" spans="1:18" s="149" customFormat="1" ht="18" customHeight="1">
      <c r="A293" s="138"/>
      <c r="B293" s="168" t="s">
        <v>76</v>
      </c>
      <c r="C293" s="169">
        <v>0</v>
      </c>
      <c r="D293" s="170">
        <v>0</v>
      </c>
      <c r="E293" s="171">
        <f t="shared" si="10"/>
        <v>0</v>
      </c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72"/>
      <c r="Q293" s="138"/>
      <c r="R293" s="138"/>
    </row>
    <row r="294" spans="2:18" ht="14.25" customHeight="1">
      <c r="B294" s="161" t="s">
        <v>77</v>
      </c>
      <c r="C294" s="162">
        <v>0</v>
      </c>
      <c r="D294" s="162">
        <v>2</v>
      </c>
      <c r="E294" s="163">
        <f t="shared" si="10"/>
        <v>-1</v>
      </c>
      <c r="F294" s="162">
        <v>0</v>
      </c>
      <c r="G294" s="162">
        <v>0</v>
      </c>
      <c r="H294" s="162">
        <v>0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0</v>
      </c>
      <c r="O294" s="162">
        <v>0</v>
      </c>
      <c r="P294" s="164">
        <v>1</v>
      </c>
      <c r="Q294" s="149"/>
      <c r="R294" s="149"/>
    </row>
    <row r="295" spans="2:16" ht="14.25" customHeight="1">
      <c r="B295" s="150" t="s">
        <v>78</v>
      </c>
      <c r="C295" s="151">
        <v>0</v>
      </c>
      <c r="D295" s="155">
        <v>2</v>
      </c>
      <c r="E295" s="153">
        <f t="shared" si="10"/>
        <v>-1</v>
      </c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4">
        <v>1</v>
      </c>
    </row>
    <row r="296" spans="2:18" ht="14.25" customHeight="1">
      <c r="B296" s="161" t="s">
        <v>79</v>
      </c>
      <c r="C296" s="162">
        <v>0</v>
      </c>
      <c r="D296" s="162">
        <v>1</v>
      </c>
      <c r="E296" s="163">
        <f t="shared" si="10"/>
        <v>-1</v>
      </c>
      <c r="F296" s="162">
        <v>0</v>
      </c>
      <c r="G296" s="162">
        <v>0</v>
      </c>
      <c r="H296" s="162">
        <v>0</v>
      </c>
      <c r="I296" s="162">
        <v>0</v>
      </c>
      <c r="J296" s="162">
        <v>0</v>
      </c>
      <c r="K296" s="162">
        <v>0</v>
      </c>
      <c r="L296" s="162">
        <v>0</v>
      </c>
      <c r="M296" s="162">
        <v>0</v>
      </c>
      <c r="N296" s="162">
        <v>0</v>
      </c>
      <c r="O296" s="162">
        <v>0</v>
      </c>
      <c r="P296" s="164">
        <v>0</v>
      </c>
      <c r="Q296" s="149"/>
      <c r="R296" s="149"/>
    </row>
    <row r="297" spans="2:16" ht="14.25" customHeight="1">
      <c r="B297" s="156" t="s">
        <v>80</v>
      </c>
      <c r="C297" s="157">
        <v>0</v>
      </c>
      <c r="D297" s="158">
        <v>1</v>
      </c>
      <c r="E297" s="159">
        <f t="shared" si="10"/>
        <v>-1</v>
      </c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60"/>
    </row>
    <row r="298" spans="2:16" ht="14.25" customHeight="1">
      <c r="B298" s="156" t="s">
        <v>81</v>
      </c>
      <c r="C298" s="157">
        <v>0</v>
      </c>
      <c r="D298" s="158">
        <v>0</v>
      </c>
      <c r="E298" s="159">
        <f t="shared" si="10"/>
        <v>0</v>
      </c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60"/>
    </row>
    <row r="299" spans="1:16" s="149" customFormat="1" ht="18" customHeight="1">
      <c r="A299" s="138"/>
      <c r="B299" s="173" t="s">
        <v>82</v>
      </c>
      <c r="C299" s="162">
        <v>8484</v>
      </c>
      <c r="D299" s="162">
        <v>7207</v>
      </c>
      <c r="E299" s="163">
        <f>IF(IF(D299="S/D",0,D299)&lt;&gt;0,(C299-D299)/D299,0)</f>
        <v>0.17718884417927017</v>
      </c>
      <c r="F299" s="162">
        <v>4</v>
      </c>
      <c r="G299" s="162">
        <v>1</v>
      </c>
      <c r="H299" s="162">
        <v>73</v>
      </c>
      <c r="I299" s="162">
        <v>2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164">
        <v>0</v>
      </c>
    </row>
    <row r="300" spans="2:16" ht="14.25" customHeight="1">
      <c r="B300" s="156" t="s">
        <v>82</v>
      </c>
      <c r="C300" s="157">
        <v>8484</v>
      </c>
      <c r="D300" s="158">
        <v>7207</v>
      </c>
      <c r="E300" s="159">
        <f>IF(IF(D300="S/D",0,D300)&lt;&gt;0,(C300-D300)/D300,0)</f>
        <v>0.17718884417927017</v>
      </c>
      <c r="F300" s="157">
        <v>4</v>
      </c>
      <c r="G300" s="157">
        <v>1</v>
      </c>
      <c r="H300" s="157">
        <v>73</v>
      </c>
      <c r="I300" s="157">
        <v>2</v>
      </c>
      <c r="J300" s="157"/>
      <c r="K300" s="157"/>
      <c r="L300" s="157"/>
      <c r="M300" s="157"/>
      <c r="N300" s="157"/>
      <c r="O300" s="157"/>
      <c r="P300" s="160"/>
    </row>
    <row r="301" spans="1:16" s="149" customFormat="1" ht="18" customHeight="1">
      <c r="A301" s="138"/>
      <c r="B301" s="173" t="s">
        <v>83</v>
      </c>
      <c r="C301" s="162">
        <v>0</v>
      </c>
      <c r="D301" s="162">
        <v>0</v>
      </c>
      <c r="E301" s="163">
        <f>IF(IF(D301="S/D",0,D301)&lt;&gt;0,(C301-D301)/D301,0)</f>
        <v>0</v>
      </c>
      <c r="F301" s="162">
        <v>0</v>
      </c>
      <c r="G301" s="162">
        <v>0</v>
      </c>
      <c r="H301" s="162">
        <v>0</v>
      </c>
      <c r="I301" s="162">
        <v>0</v>
      </c>
      <c r="J301" s="162">
        <v>0</v>
      </c>
      <c r="K301" s="162">
        <v>0</v>
      </c>
      <c r="L301" s="162">
        <v>0</v>
      </c>
      <c r="M301" s="162">
        <v>0</v>
      </c>
      <c r="N301" s="162">
        <v>0</v>
      </c>
      <c r="O301" s="162">
        <v>0</v>
      </c>
      <c r="P301" s="164">
        <v>0</v>
      </c>
    </row>
    <row r="302" spans="2:16" ht="14.25" customHeight="1">
      <c r="B302" s="156" t="s">
        <v>84</v>
      </c>
      <c r="C302" s="157">
        <v>0</v>
      </c>
      <c r="D302" s="158">
        <v>0</v>
      </c>
      <c r="E302" s="159">
        <f>IF(IF(D302="S/D",0,D302)&lt;&gt;0,(C302-D302)/D302,0)</f>
        <v>0</v>
      </c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60"/>
    </row>
    <row r="303" spans="2:18" ht="14.25" customHeight="1">
      <c r="B303" s="174" t="s">
        <v>85</v>
      </c>
      <c r="C303" s="175">
        <f>C301+C299+C296+C294+C288+C281+C253+C226+C205+C185+C170+C162+C151+C141+C132+C129+C122+C116+C87+C75+C72+C66+C64+C45+C37+C29+C22+C19+C12+C9+C4+C277</f>
        <v>40616</v>
      </c>
      <c r="D303" s="175">
        <v>40630</v>
      </c>
      <c r="E303" s="176">
        <f>IF(IF(D303="S/D",0,D303)&lt;&gt;0,(C303-D303)/D303,0)</f>
        <v>-0.00034457297563376813</v>
      </c>
      <c r="F303" s="175">
        <f aca="true" t="shared" si="11" ref="F303:P303">F301+F299+F296+F294+F288+F281+F253+F226+F205+F185+F170+F162+F151+F141+F132+F129+F122+F116+F87+F75+F72+F66+F64+F45+F37+F29+F22+F19+F12+F9+F4+F277</f>
        <v>1299</v>
      </c>
      <c r="G303" s="175">
        <f t="shared" si="11"/>
        <v>980</v>
      </c>
      <c r="H303" s="175">
        <f t="shared" si="11"/>
        <v>2265</v>
      </c>
      <c r="I303" s="175">
        <f t="shared" si="11"/>
        <v>1631</v>
      </c>
      <c r="J303" s="175">
        <f t="shared" si="11"/>
        <v>11</v>
      </c>
      <c r="K303" s="175">
        <f t="shared" si="11"/>
        <v>14</v>
      </c>
      <c r="L303" s="175">
        <f t="shared" si="11"/>
        <v>4</v>
      </c>
      <c r="M303" s="175">
        <f t="shared" si="11"/>
        <v>3</v>
      </c>
      <c r="N303" s="175">
        <f t="shared" si="11"/>
        <v>25</v>
      </c>
      <c r="O303" s="175">
        <f t="shared" si="11"/>
        <v>68</v>
      </c>
      <c r="P303" s="177">
        <f t="shared" si="11"/>
        <v>2326</v>
      </c>
      <c r="Q303" s="149"/>
      <c r="R303" s="149"/>
    </row>
    <row r="304" spans="1:18" s="149" customFormat="1" ht="18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</row>
    <row r="305" ht="14.25" customHeight="1"/>
    <row r="306" spans="1:18" s="149" customFormat="1" ht="18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</row>
    <row r="307" ht="14.25" customHeight="1"/>
    <row r="308" spans="1:18" s="149" customFormat="1" ht="18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8" customWidth="1"/>
    <col min="2" max="4" width="13.7109375" style="178" customWidth="1"/>
    <col min="5" max="6" width="14.8515625" style="178" customWidth="1"/>
    <col min="7" max="13" width="13.7109375" style="178" customWidth="1"/>
    <col min="14" max="16384" width="11.421875" style="178" customWidth="1"/>
  </cols>
  <sheetData>
    <row r="2" s="179" customFormat="1" ht="15.75">
      <c r="B2" s="179" t="s">
        <v>86</v>
      </c>
    </row>
    <row r="4" spans="2:13" ht="38.25">
      <c r="B4" s="180" t="s">
        <v>527</v>
      </c>
      <c r="C4" s="180" t="s">
        <v>816</v>
      </c>
      <c r="D4" s="180" t="s">
        <v>817</v>
      </c>
      <c r="E4" s="180" t="s">
        <v>818</v>
      </c>
      <c r="F4" s="180" t="s">
        <v>819</v>
      </c>
      <c r="G4" s="180" t="s">
        <v>574</v>
      </c>
      <c r="H4" s="180" t="s">
        <v>576</v>
      </c>
      <c r="I4" s="180" t="s">
        <v>577</v>
      </c>
      <c r="J4" s="180" t="s">
        <v>579</v>
      </c>
      <c r="K4" s="180" t="s">
        <v>820</v>
      </c>
      <c r="L4" s="180" t="s">
        <v>582</v>
      </c>
      <c r="M4" s="180" t="s">
        <v>556</v>
      </c>
    </row>
    <row r="5" spans="2:13" s="181" customFormat="1" ht="22.5" customHeight="1">
      <c r="B5" s="182">
        <v>1</v>
      </c>
      <c r="C5" s="183">
        <v>2</v>
      </c>
      <c r="D5" s="183">
        <v>2</v>
      </c>
      <c r="E5" s="182">
        <v>1</v>
      </c>
      <c r="F5" s="182">
        <v>1</v>
      </c>
      <c r="G5" s="182">
        <v>1</v>
      </c>
      <c r="H5" s="182">
        <v>1</v>
      </c>
      <c r="I5" s="182">
        <v>1</v>
      </c>
      <c r="J5" s="182">
        <v>1</v>
      </c>
      <c r="K5" s="184">
        <v>3</v>
      </c>
      <c r="L5" s="182">
        <v>1</v>
      </c>
      <c r="M5" s="182">
        <v>1</v>
      </c>
    </row>
    <row r="8" spans="2:13" ht="15.75">
      <c r="B8" s="185" t="s">
        <v>87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4:13" ht="38.25">
      <c r="D10" s="187" t="s">
        <v>527</v>
      </c>
      <c r="E10" s="187" t="s">
        <v>818</v>
      </c>
      <c r="F10" s="187" t="s">
        <v>819</v>
      </c>
      <c r="G10" s="187" t="s">
        <v>574</v>
      </c>
      <c r="H10" s="187" t="s">
        <v>576</v>
      </c>
      <c r="I10" s="187" t="s">
        <v>577</v>
      </c>
      <c r="J10" s="187" t="s">
        <v>579</v>
      </c>
      <c r="K10" s="187" t="s">
        <v>582</v>
      </c>
      <c r="L10" s="187" t="s">
        <v>556</v>
      </c>
      <c r="M10" s="188"/>
    </row>
    <row r="11" spans="2:12" ht="12.75" customHeight="1">
      <c r="B11" s="478" t="s">
        <v>88</v>
      </c>
      <c r="C11" s="478"/>
      <c r="D11" s="189">
        <f>DatosDelitos!C4+DatosDelitos!C12-DatosDelitos!C16</f>
        <v>8120</v>
      </c>
      <c r="E11" s="189">
        <f>DatosDelitos!H4+DatosDelitos!H12-DatosDelitos!H16</f>
        <v>240</v>
      </c>
      <c r="F11" s="189">
        <f>DatosDelitos!I4+DatosDelitos!I12-DatosDelitos!I16</f>
        <v>181</v>
      </c>
      <c r="G11" s="189">
        <f>DatosDelitos!J4+DatosDelitos!J12-DatosDelitos!J16</f>
        <v>3</v>
      </c>
      <c r="H11" s="189">
        <f>DatosDelitos!K4+DatosDelitos!K12-DatosDelitos!K16</f>
        <v>0</v>
      </c>
      <c r="I11" s="189">
        <f>DatosDelitos!L4+DatosDelitos!L12-DatosDelitos!L16</f>
        <v>3</v>
      </c>
      <c r="J11" s="189">
        <f>DatosDelitos!M4+DatosDelitos!M12-DatosDelitos!M16</f>
        <v>2</v>
      </c>
      <c r="K11" s="189">
        <f>DatosDelitos!O4+DatosDelitos!O12-DatosDelitos!O16</f>
        <v>5</v>
      </c>
      <c r="L11" s="189">
        <f>DatosDelitos!P4+DatosDelitos!P12-DatosDelitos!P16</f>
        <v>167</v>
      </c>
    </row>
    <row r="12" spans="2:12" ht="12.75" customHeight="1">
      <c r="B12" s="478" t="s">
        <v>827</v>
      </c>
      <c r="C12" s="478"/>
      <c r="D12" s="189">
        <f>DatosDelitos!C9</f>
        <v>0</v>
      </c>
      <c r="E12" s="189">
        <f>DatosDelitos!H9</f>
        <v>0</v>
      </c>
      <c r="F12" s="189">
        <f>DatosDelitos!I9</f>
        <v>0</v>
      </c>
      <c r="G12" s="189">
        <f>DatosDelitos!J9</f>
        <v>0</v>
      </c>
      <c r="H12" s="189">
        <f>DatosDelitos!K9</f>
        <v>0</v>
      </c>
      <c r="I12" s="189">
        <f>DatosDelitos!L9</f>
        <v>0</v>
      </c>
      <c r="J12" s="189">
        <f>DatosDelitos!M9</f>
        <v>0</v>
      </c>
      <c r="K12" s="189">
        <f>DatosDelitos!O9</f>
        <v>0</v>
      </c>
      <c r="L12" s="189">
        <f>DatosDelitos!P9</f>
        <v>0</v>
      </c>
    </row>
    <row r="13" spans="2:12" ht="12.75" customHeight="1">
      <c r="B13" s="478" t="s">
        <v>837</v>
      </c>
      <c r="C13" s="478"/>
      <c r="D13" s="189">
        <f>DatosDelitos!C19</f>
        <v>0</v>
      </c>
      <c r="E13" s="189">
        <f>DatosDelitos!H19</f>
        <v>0</v>
      </c>
      <c r="F13" s="189">
        <f>DatosDelitos!I19</f>
        <v>0</v>
      </c>
      <c r="G13" s="189">
        <f>DatosDelitos!J19</f>
        <v>0</v>
      </c>
      <c r="H13" s="189">
        <f>DatosDelitos!K19</f>
        <v>0</v>
      </c>
      <c r="I13" s="189">
        <f>DatosDelitos!L19</f>
        <v>0</v>
      </c>
      <c r="J13" s="189">
        <f>DatosDelitos!M19</f>
        <v>0</v>
      </c>
      <c r="K13" s="189">
        <f>DatosDelitos!O19</f>
        <v>0</v>
      </c>
      <c r="L13" s="189">
        <f>DatosDelitos!P19</f>
        <v>0</v>
      </c>
    </row>
    <row r="14" spans="2:12" ht="12.75" customHeight="1">
      <c r="B14" s="478" t="s">
        <v>840</v>
      </c>
      <c r="C14" s="478"/>
      <c r="D14" s="189">
        <f>DatosDelitos!C22</f>
        <v>0</v>
      </c>
      <c r="E14" s="189">
        <f>DatosDelitos!H22</f>
        <v>0</v>
      </c>
      <c r="F14" s="189">
        <f>DatosDelitos!I22</f>
        <v>0</v>
      </c>
      <c r="G14" s="189">
        <f>DatosDelitos!J22</f>
        <v>0</v>
      </c>
      <c r="H14" s="189">
        <f>DatosDelitos!K22</f>
        <v>0</v>
      </c>
      <c r="I14" s="189">
        <f>DatosDelitos!L22</f>
        <v>0</v>
      </c>
      <c r="J14" s="189">
        <f>DatosDelitos!M22</f>
        <v>0</v>
      </c>
      <c r="K14" s="189">
        <f>DatosDelitos!O22</f>
        <v>0</v>
      </c>
      <c r="L14" s="189">
        <f>DatosDelitos!P22</f>
        <v>0</v>
      </c>
    </row>
    <row r="15" spans="2:12" ht="12.75" customHeight="1">
      <c r="B15" s="478" t="s">
        <v>89</v>
      </c>
      <c r="C15" s="478"/>
      <c r="D15" s="189">
        <f>DatosDelitos!C16+DatosDelitos!C39</f>
        <v>999</v>
      </c>
      <c r="E15" s="189">
        <f>DatosDelitos!H16+DatosDelitos!H39</f>
        <v>137</v>
      </c>
      <c r="F15" s="189">
        <f>DatosDelitos!I16+DatosDelitos!I39</f>
        <v>91</v>
      </c>
      <c r="G15" s="189">
        <f>DatosDelitos!J16+DatosDelitos!J39</f>
        <v>0</v>
      </c>
      <c r="H15" s="189">
        <f>DatosDelitos!K16+DatosDelitos!K39</f>
        <v>0</v>
      </c>
      <c r="I15" s="189">
        <f>DatosDelitos!L16+DatosDelitos!L39</f>
        <v>0</v>
      </c>
      <c r="J15" s="189">
        <f>DatosDelitos!M16+DatosDelitos!M39</f>
        <v>0</v>
      </c>
      <c r="K15" s="189">
        <f>DatosDelitos!O16+DatosDelitos!O39</f>
        <v>1</v>
      </c>
      <c r="L15" s="189">
        <f>DatosDelitos!P16+DatosDelitos!P39</f>
        <v>141</v>
      </c>
    </row>
    <row r="16" spans="2:12" ht="12.75" customHeight="1">
      <c r="B16" s="478" t="s">
        <v>90</v>
      </c>
      <c r="C16" s="478"/>
      <c r="D16" s="189">
        <f>DatosDelitos!C29</f>
        <v>574</v>
      </c>
      <c r="E16" s="189">
        <f>DatosDelitos!H29</f>
        <v>47</v>
      </c>
      <c r="F16" s="189">
        <f>DatosDelitos!I29</f>
        <v>146</v>
      </c>
      <c r="G16" s="189">
        <f>DatosDelitos!J29</f>
        <v>0</v>
      </c>
      <c r="H16" s="189">
        <f>DatosDelitos!K29</f>
        <v>0</v>
      </c>
      <c r="I16" s="189">
        <f>DatosDelitos!L29</f>
        <v>0</v>
      </c>
      <c r="J16" s="189">
        <f>DatosDelitos!M29</f>
        <v>0</v>
      </c>
      <c r="K16" s="189">
        <f>DatosDelitos!O29</f>
        <v>1</v>
      </c>
      <c r="L16" s="189">
        <f>DatosDelitos!P29</f>
        <v>97</v>
      </c>
    </row>
    <row r="17" spans="2:12" ht="12.75" customHeight="1">
      <c r="B17" s="478" t="s">
        <v>91</v>
      </c>
      <c r="C17" s="478"/>
      <c r="D17" s="189">
        <f>DatosDelitos!C37</f>
        <v>193</v>
      </c>
      <c r="E17" s="189">
        <f>DatosDelitos!H37</f>
        <v>47</v>
      </c>
      <c r="F17" s="189">
        <f>DatosDelitos!I37</f>
        <v>4</v>
      </c>
      <c r="G17" s="189">
        <f>DatosDelitos!J37</f>
        <v>0</v>
      </c>
      <c r="H17" s="189">
        <f>DatosDelitos!K37</f>
        <v>0</v>
      </c>
      <c r="I17" s="189">
        <f>DatosDelitos!L37</f>
        <v>0</v>
      </c>
      <c r="J17" s="189">
        <f>DatosDelitos!M37</f>
        <v>0</v>
      </c>
      <c r="K17" s="189">
        <f>DatosDelitos!O37</f>
        <v>0</v>
      </c>
      <c r="L17" s="189">
        <f>DatosDelitos!P37</f>
        <v>22</v>
      </c>
    </row>
    <row r="18" spans="2:12" ht="12.75" customHeight="1">
      <c r="B18" s="478" t="s">
        <v>92</v>
      </c>
      <c r="C18" s="478"/>
      <c r="D18" s="189">
        <f>DatosDelitos!C45</f>
        <v>87</v>
      </c>
      <c r="E18" s="189">
        <f>DatosDelitos!H45</f>
        <v>33</v>
      </c>
      <c r="F18" s="189">
        <f>DatosDelitos!I45</f>
        <v>15</v>
      </c>
      <c r="G18" s="189">
        <f>DatosDelitos!J45</f>
        <v>7</v>
      </c>
      <c r="H18" s="189">
        <f>DatosDelitos!K45</f>
        <v>13</v>
      </c>
      <c r="I18" s="189">
        <f>DatosDelitos!L45</f>
        <v>0</v>
      </c>
      <c r="J18" s="189">
        <f>DatosDelitos!M45</f>
        <v>0</v>
      </c>
      <c r="K18" s="189">
        <f>DatosDelitos!O45</f>
        <v>3</v>
      </c>
      <c r="L18" s="189">
        <f>DatosDelitos!P45</f>
        <v>25</v>
      </c>
    </row>
    <row r="19" spans="2:12" ht="12.75" customHeight="1">
      <c r="B19" s="478" t="s">
        <v>93</v>
      </c>
      <c r="C19" s="478"/>
      <c r="D19" s="189">
        <f>DatosDelitos!C64</f>
        <v>2</v>
      </c>
      <c r="E19" s="189">
        <f>DatosDelitos!H64</f>
        <v>1</v>
      </c>
      <c r="F19" s="189">
        <f>DatosDelitos!I64</f>
        <v>0</v>
      </c>
      <c r="G19" s="189">
        <f>DatosDelitos!J64</f>
        <v>0</v>
      </c>
      <c r="H19" s="189">
        <f>DatosDelitos!K64</f>
        <v>0</v>
      </c>
      <c r="I19" s="189">
        <f>DatosDelitos!L64</f>
        <v>0</v>
      </c>
      <c r="J19" s="189">
        <f>DatosDelitos!M64</f>
        <v>0</v>
      </c>
      <c r="K19" s="189">
        <f>DatosDelitos!O64</f>
        <v>0</v>
      </c>
      <c r="L19" s="189">
        <f>DatosDelitos!P64</f>
        <v>0</v>
      </c>
    </row>
    <row r="20" spans="2:12" ht="27" customHeight="1">
      <c r="B20" s="478" t="s">
        <v>94</v>
      </c>
      <c r="C20" s="478"/>
      <c r="D20" s="189">
        <f>DatosDelitos!C66</f>
        <v>13</v>
      </c>
      <c r="E20" s="189">
        <f>DatosDelitos!H66</f>
        <v>3</v>
      </c>
      <c r="F20" s="189">
        <f>DatosDelitos!I66</f>
        <v>3</v>
      </c>
      <c r="G20" s="189">
        <f>DatosDelitos!J66</f>
        <v>0</v>
      </c>
      <c r="H20" s="189">
        <f>DatosDelitos!K66</f>
        <v>0</v>
      </c>
      <c r="I20" s="189">
        <f>DatosDelitos!L66</f>
        <v>1</v>
      </c>
      <c r="J20" s="189">
        <f>DatosDelitos!M66</f>
        <v>1</v>
      </c>
      <c r="K20" s="189">
        <f>DatosDelitos!O66</f>
        <v>0</v>
      </c>
      <c r="L20" s="189">
        <f>DatosDelitos!P66</f>
        <v>4</v>
      </c>
    </row>
    <row r="21" spans="2:12" ht="12.75" customHeight="1">
      <c r="B21" s="478" t="s">
        <v>95</v>
      </c>
      <c r="C21" s="478"/>
      <c r="D21" s="189">
        <f>DatosDelitos!C72</f>
        <v>74</v>
      </c>
      <c r="E21" s="189">
        <f>DatosDelitos!H72</f>
        <v>7</v>
      </c>
      <c r="F21" s="189">
        <f>DatosDelitos!I72</f>
        <v>8</v>
      </c>
      <c r="G21" s="189">
        <f>DatosDelitos!J72</f>
        <v>0</v>
      </c>
      <c r="H21" s="189">
        <f>DatosDelitos!K72</f>
        <v>0</v>
      </c>
      <c r="I21" s="189">
        <f>DatosDelitos!L72</f>
        <v>0</v>
      </c>
      <c r="J21" s="189">
        <f>DatosDelitos!M72</f>
        <v>0</v>
      </c>
      <c r="K21" s="189">
        <f>DatosDelitos!O72</f>
        <v>0</v>
      </c>
      <c r="L21" s="189">
        <f>DatosDelitos!P72</f>
        <v>5</v>
      </c>
    </row>
    <row r="22" spans="2:12" ht="12.75" customHeight="1">
      <c r="B22" s="478" t="s">
        <v>96</v>
      </c>
      <c r="C22" s="478"/>
      <c r="D22" s="189">
        <f>DatosDelitos!C75</f>
        <v>325</v>
      </c>
      <c r="E22" s="189">
        <f>DatosDelitos!H75</f>
        <v>136</v>
      </c>
      <c r="F22" s="189">
        <f>DatosDelitos!I75</f>
        <v>85</v>
      </c>
      <c r="G22" s="189">
        <f>DatosDelitos!J75</f>
        <v>0</v>
      </c>
      <c r="H22" s="189">
        <f>DatosDelitos!K75</f>
        <v>0</v>
      </c>
      <c r="I22" s="189">
        <f>DatosDelitos!L75</f>
        <v>0</v>
      </c>
      <c r="J22" s="189">
        <f>DatosDelitos!M75</f>
        <v>0</v>
      </c>
      <c r="K22" s="189">
        <f>DatosDelitos!O75</f>
        <v>0</v>
      </c>
      <c r="L22" s="189">
        <f>DatosDelitos!P75</f>
        <v>76</v>
      </c>
    </row>
    <row r="23" spans="2:12" ht="12.75" customHeight="1">
      <c r="B23" s="478" t="s">
        <v>97</v>
      </c>
      <c r="C23" s="478"/>
      <c r="D23" s="189">
        <f>DatosDelitos!C87</f>
        <v>20750</v>
      </c>
      <c r="E23" s="189">
        <f>DatosDelitos!H87</f>
        <v>830</v>
      </c>
      <c r="F23" s="189">
        <f>DatosDelitos!I87</f>
        <v>565</v>
      </c>
      <c r="G23" s="189">
        <f>DatosDelitos!J87</f>
        <v>0</v>
      </c>
      <c r="H23" s="189">
        <f>DatosDelitos!K87</f>
        <v>0</v>
      </c>
      <c r="I23" s="189">
        <f>DatosDelitos!L87</f>
        <v>0</v>
      </c>
      <c r="J23" s="189">
        <f>DatosDelitos!M87</f>
        <v>0</v>
      </c>
      <c r="K23" s="189">
        <f>DatosDelitos!O87</f>
        <v>29</v>
      </c>
      <c r="L23" s="189">
        <f>DatosDelitos!P87</f>
        <v>513</v>
      </c>
    </row>
    <row r="24" spans="2:12" ht="27" customHeight="1">
      <c r="B24" s="478" t="s">
        <v>98</v>
      </c>
      <c r="C24" s="478"/>
      <c r="D24" s="189">
        <f>DatosDelitos!C116</f>
        <v>6</v>
      </c>
      <c r="E24" s="189">
        <f>DatosDelitos!H116</f>
        <v>6</v>
      </c>
      <c r="F24" s="189">
        <f>DatosDelitos!I116</f>
        <v>1</v>
      </c>
      <c r="G24" s="189">
        <f>DatosDelitos!J116</f>
        <v>0</v>
      </c>
      <c r="H24" s="189">
        <f>DatosDelitos!K116</f>
        <v>0</v>
      </c>
      <c r="I24" s="189">
        <f>DatosDelitos!L116</f>
        <v>0</v>
      </c>
      <c r="J24" s="189">
        <f>DatosDelitos!M116</f>
        <v>0</v>
      </c>
      <c r="K24" s="189">
        <f>DatosDelitos!O116</f>
        <v>0</v>
      </c>
      <c r="L24" s="189">
        <f>DatosDelitos!P116</f>
        <v>2</v>
      </c>
    </row>
    <row r="25" spans="2:12" ht="12.75" customHeight="1">
      <c r="B25" s="478" t="s">
        <v>99</v>
      </c>
      <c r="C25" s="478"/>
      <c r="D25" s="189">
        <f>DatosDelitos!C122</f>
        <v>17</v>
      </c>
      <c r="E25" s="189">
        <f>DatosDelitos!H122</f>
        <v>3</v>
      </c>
      <c r="F25" s="189">
        <f>DatosDelitos!I122</f>
        <v>10</v>
      </c>
      <c r="G25" s="189">
        <f>DatosDelitos!J122</f>
        <v>0</v>
      </c>
      <c r="H25" s="189">
        <f>DatosDelitos!K122</f>
        <v>0</v>
      </c>
      <c r="I25" s="189">
        <f>DatosDelitos!L122</f>
        <v>0</v>
      </c>
      <c r="J25" s="189">
        <f>DatosDelitos!M122</f>
        <v>0</v>
      </c>
      <c r="K25" s="189">
        <f>DatosDelitos!O122</f>
        <v>0</v>
      </c>
      <c r="L25" s="189">
        <f>DatosDelitos!P122</f>
        <v>15</v>
      </c>
    </row>
    <row r="26" spans="2:12" ht="12.75" customHeight="1">
      <c r="B26" s="478" t="s">
        <v>100</v>
      </c>
      <c r="C26" s="478"/>
      <c r="D26" s="189">
        <f>DatosDelitos!C129</f>
        <v>1</v>
      </c>
      <c r="E26" s="189">
        <f>DatosDelitos!H129</f>
        <v>1</v>
      </c>
      <c r="F26" s="189">
        <f>DatosDelitos!I129</f>
        <v>0</v>
      </c>
      <c r="G26" s="189">
        <f>DatosDelitos!J129</f>
        <v>0</v>
      </c>
      <c r="H26" s="189">
        <f>DatosDelitos!K129</f>
        <v>0</v>
      </c>
      <c r="I26" s="189">
        <f>DatosDelitos!L129</f>
        <v>0</v>
      </c>
      <c r="J26" s="189">
        <f>DatosDelitos!M129</f>
        <v>0</v>
      </c>
      <c r="K26" s="189">
        <f>DatosDelitos!O129</f>
        <v>0</v>
      </c>
      <c r="L26" s="189">
        <f>DatosDelitos!P129</f>
        <v>0</v>
      </c>
    </row>
    <row r="27" spans="2:12" ht="38.25" customHeight="1">
      <c r="B27" s="478" t="s">
        <v>101</v>
      </c>
      <c r="C27" s="478"/>
      <c r="D27" s="189">
        <f>DatosDelitos!C132</f>
        <v>14</v>
      </c>
      <c r="E27" s="189">
        <f>DatosDelitos!H132</f>
        <v>4</v>
      </c>
      <c r="F27" s="189">
        <f>DatosDelitos!I132</f>
        <v>1</v>
      </c>
      <c r="G27" s="189">
        <f>DatosDelitos!J132</f>
        <v>0</v>
      </c>
      <c r="H27" s="189">
        <f>DatosDelitos!K132</f>
        <v>0</v>
      </c>
      <c r="I27" s="189">
        <f>DatosDelitos!L132</f>
        <v>0</v>
      </c>
      <c r="J27" s="189">
        <f>DatosDelitos!M132</f>
        <v>0</v>
      </c>
      <c r="K27" s="189">
        <f>DatosDelitos!O132</f>
        <v>0</v>
      </c>
      <c r="L27" s="189">
        <f>DatosDelitos!P132</f>
        <v>3</v>
      </c>
    </row>
    <row r="28" spans="2:12" ht="12.75" customHeight="1">
      <c r="B28" s="478" t="s">
        <v>102</v>
      </c>
      <c r="C28" s="478"/>
      <c r="D28" s="189">
        <f>DatosDelitos!C141+SUM(DatosDelitos!C152:C157)</f>
        <v>111</v>
      </c>
      <c r="E28" s="189">
        <f>DatosDelitos!H141+SUM(DatosDelitos!H152:H157)</f>
        <v>32</v>
      </c>
      <c r="F28" s="189">
        <f>DatosDelitos!I141+SUM(DatosDelitos!I152:I157)</f>
        <v>13</v>
      </c>
      <c r="G28" s="189">
        <f>DatosDelitos!J141+SUM(DatosDelitos!J152:J157)</f>
        <v>0</v>
      </c>
      <c r="H28" s="189">
        <f>DatosDelitos!K141+SUM(DatosDelitos!K152:K157)</f>
        <v>0</v>
      </c>
      <c r="I28" s="189">
        <f>DatosDelitos!L141+SUM(DatosDelitos!L152:L157)</f>
        <v>0</v>
      </c>
      <c r="J28" s="189">
        <f>DatosDelitos!M141+SUM(DatosDelitos!M152:M157)</f>
        <v>0</v>
      </c>
      <c r="K28" s="189">
        <f>DatosDelitos!O141+SUM(DatosDelitos!O152:O157)</f>
        <v>8</v>
      </c>
      <c r="L28" s="189">
        <f>DatosDelitos!P141+SUM(DatosDelitos!P152:P157)</f>
        <v>3</v>
      </c>
    </row>
    <row r="29" spans="2:12" ht="12.75" customHeight="1">
      <c r="B29" s="478" t="s">
        <v>103</v>
      </c>
      <c r="C29" s="478"/>
      <c r="D29" s="189">
        <f>SUM(DatosDelitos!C158:C161)</f>
        <v>48</v>
      </c>
      <c r="E29" s="189">
        <f>SUM(DatosDelitos!H158:H161)</f>
        <v>58</v>
      </c>
      <c r="F29" s="189">
        <f>SUM(DatosDelitos!I158:I161)</f>
        <v>44</v>
      </c>
      <c r="G29" s="189">
        <f>SUM(DatosDelitos!J158:J161)</f>
        <v>0</v>
      </c>
      <c r="H29" s="189">
        <f>SUM(DatosDelitos!K158:K161)</f>
        <v>1</v>
      </c>
      <c r="I29" s="189">
        <f>SUM(DatosDelitos!L158:L161)</f>
        <v>0</v>
      </c>
      <c r="J29" s="189">
        <f>SUM(DatosDelitos!M158:M161)</f>
        <v>0</v>
      </c>
      <c r="K29" s="189">
        <f>SUM(DatosDelitos!O158:O161)</f>
        <v>17</v>
      </c>
      <c r="L29" s="189">
        <f>SUM(DatosDelitos!P158:P161)</f>
        <v>36</v>
      </c>
    </row>
    <row r="30" spans="2:12" ht="12.75" customHeight="1">
      <c r="B30" s="478" t="s">
        <v>104</v>
      </c>
      <c r="C30" s="478"/>
      <c r="D30" s="189">
        <f>DatosDelitos!C162</f>
        <v>325</v>
      </c>
      <c r="E30" s="189">
        <f>DatosDelitos!H162</f>
        <v>196</v>
      </c>
      <c r="F30" s="189">
        <f>DatosDelitos!I162</f>
        <v>216</v>
      </c>
      <c r="G30" s="189">
        <f>DatosDelitos!J162</f>
        <v>0</v>
      </c>
      <c r="H30" s="189">
        <f>DatosDelitos!K162</f>
        <v>0</v>
      </c>
      <c r="I30" s="189">
        <f>DatosDelitos!L162</f>
        <v>0</v>
      </c>
      <c r="J30" s="189">
        <f>DatosDelitos!M162</f>
        <v>0</v>
      </c>
      <c r="K30" s="189">
        <f>DatosDelitos!O162</f>
        <v>1</v>
      </c>
      <c r="L30" s="189">
        <f>DatosDelitos!P162</f>
        <v>846</v>
      </c>
    </row>
    <row r="31" spans="2:12" ht="12.75" customHeight="1">
      <c r="B31" s="478" t="s">
        <v>105</v>
      </c>
      <c r="C31" s="478"/>
      <c r="D31" s="189">
        <f>DatosDelitos!C170</f>
        <v>120</v>
      </c>
      <c r="E31" s="189">
        <f>DatosDelitos!H170</f>
        <v>69</v>
      </c>
      <c r="F31" s="189">
        <f>DatosDelitos!I170</f>
        <v>62</v>
      </c>
      <c r="G31" s="189">
        <f>DatosDelitos!J170</f>
        <v>1</v>
      </c>
      <c r="H31" s="189">
        <f>DatosDelitos!K170</f>
        <v>0</v>
      </c>
      <c r="I31" s="189">
        <f>DatosDelitos!L170</f>
        <v>0</v>
      </c>
      <c r="J31" s="189">
        <f>DatosDelitos!M170</f>
        <v>0</v>
      </c>
      <c r="K31" s="189">
        <f>DatosDelitos!O170</f>
        <v>0</v>
      </c>
      <c r="L31" s="189">
        <f>DatosDelitos!P170</f>
        <v>55</v>
      </c>
    </row>
    <row r="32" spans="2:12" ht="12.75" customHeight="1">
      <c r="B32" s="478" t="s">
        <v>106</v>
      </c>
      <c r="C32" s="478"/>
      <c r="D32" s="189">
        <f>DatosDelitos!C185</f>
        <v>40</v>
      </c>
      <c r="E32" s="189">
        <f>DatosDelitos!H185</f>
        <v>12</v>
      </c>
      <c r="F32" s="189">
        <f>DatosDelitos!I185</f>
        <v>2</v>
      </c>
      <c r="G32" s="189">
        <f>DatosDelitos!J185</f>
        <v>0</v>
      </c>
      <c r="H32" s="189">
        <f>DatosDelitos!K185</f>
        <v>0</v>
      </c>
      <c r="I32" s="189">
        <f>DatosDelitos!L185</f>
        <v>0</v>
      </c>
      <c r="J32" s="189">
        <f>DatosDelitos!M185</f>
        <v>0</v>
      </c>
      <c r="K32" s="189">
        <f>DatosDelitos!O185</f>
        <v>0</v>
      </c>
      <c r="L32" s="189">
        <f>DatosDelitos!P185</f>
        <v>6</v>
      </c>
    </row>
    <row r="33" spans="2:12" ht="12.75" customHeight="1">
      <c r="B33" s="478" t="s">
        <v>107</v>
      </c>
      <c r="C33" s="478"/>
      <c r="D33" s="189">
        <f>DatosDelitos!C205</f>
        <v>357</v>
      </c>
      <c r="E33" s="189">
        <f>DatosDelitos!H205</f>
        <v>281</v>
      </c>
      <c r="F33" s="189">
        <f>DatosDelitos!I205</f>
        <v>45</v>
      </c>
      <c r="G33" s="189">
        <f>DatosDelitos!J205</f>
        <v>0</v>
      </c>
      <c r="H33" s="189">
        <f>DatosDelitos!K205</f>
        <v>0</v>
      </c>
      <c r="I33" s="189">
        <f>DatosDelitos!L205</f>
        <v>0</v>
      </c>
      <c r="J33" s="189">
        <f>DatosDelitos!M205</f>
        <v>0</v>
      </c>
      <c r="K33" s="189">
        <f>DatosDelitos!O205</f>
        <v>3</v>
      </c>
      <c r="L33" s="189">
        <f>DatosDelitos!P205</f>
        <v>175</v>
      </c>
    </row>
    <row r="34" spans="2:12" ht="12.75" customHeight="1">
      <c r="B34" s="478" t="s">
        <v>108</v>
      </c>
      <c r="C34" s="478"/>
      <c r="D34" s="189">
        <f>DatosDelitos!C226</f>
        <v>3</v>
      </c>
      <c r="E34" s="189">
        <f>DatosDelitos!H226</f>
        <v>0</v>
      </c>
      <c r="F34" s="189">
        <f>DatosDelitos!I226</f>
        <v>0</v>
      </c>
      <c r="G34" s="189">
        <f>DatosDelitos!J226</f>
        <v>0</v>
      </c>
      <c r="H34" s="189">
        <f>DatosDelitos!K226</f>
        <v>0</v>
      </c>
      <c r="I34" s="189">
        <f>DatosDelitos!L226</f>
        <v>0</v>
      </c>
      <c r="J34" s="189">
        <f>DatosDelitos!M226</f>
        <v>0</v>
      </c>
      <c r="K34" s="189">
        <f>DatosDelitos!O226</f>
        <v>0</v>
      </c>
      <c r="L34" s="189">
        <f>DatosDelitos!P226</f>
        <v>0</v>
      </c>
    </row>
    <row r="35" spans="2:12" ht="12.75" customHeight="1">
      <c r="B35" s="478" t="s">
        <v>109</v>
      </c>
      <c r="C35" s="478"/>
      <c r="D35" s="189">
        <f>DatosDelitos!C253</f>
        <v>141</v>
      </c>
      <c r="E35" s="189">
        <f>DatosDelitos!H253</f>
        <v>96</v>
      </c>
      <c r="F35" s="189">
        <f>DatosDelitos!I253</f>
        <v>141</v>
      </c>
      <c r="G35" s="189">
        <f>DatosDelitos!J253</f>
        <v>0</v>
      </c>
      <c r="H35" s="189">
        <f>DatosDelitos!K253</f>
        <v>0</v>
      </c>
      <c r="I35" s="189">
        <f>DatosDelitos!L253</f>
        <v>0</v>
      </c>
      <c r="J35" s="189">
        <f>DatosDelitos!M253</f>
        <v>0</v>
      </c>
      <c r="K35" s="189">
        <f>DatosDelitos!O253</f>
        <v>0</v>
      </c>
      <c r="L35" s="189">
        <f>DatosDelitos!P253</f>
        <v>152</v>
      </c>
    </row>
    <row r="36" spans="2:12" ht="38.25" customHeight="1">
      <c r="B36" s="478" t="s">
        <v>110</v>
      </c>
      <c r="C36" s="478"/>
      <c r="D36" s="189">
        <f>DatosDelitos!C277</f>
        <v>1</v>
      </c>
      <c r="E36" s="189">
        <f>DatosDelitos!H277</f>
        <v>0</v>
      </c>
      <c r="F36" s="189">
        <f>DatosDelitos!I277</f>
        <v>0</v>
      </c>
      <c r="G36" s="189">
        <f>DatosDelitos!J277</f>
        <v>0</v>
      </c>
      <c r="H36" s="189">
        <f>DatosDelitos!K277</f>
        <v>0</v>
      </c>
      <c r="I36" s="189">
        <f>DatosDelitos!L277</f>
        <v>0</v>
      </c>
      <c r="J36" s="189">
        <f>DatosDelitos!M277</f>
        <v>0</v>
      </c>
      <c r="K36" s="189">
        <f>DatosDelitos!O277</f>
        <v>0</v>
      </c>
      <c r="L36" s="189">
        <f>DatosDelitos!P277</f>
        <v>0</v>
      </c>
    </row>
    <row r="37" spans="2:12" ht="12.75" customHeight="1">
      <c r="B37" s="478" t="s">
        <v>111</v>
      </c>
      <c r="C37" s="478"/>
      <c r="D37" s="189">
        <f>DatosDelitos!C281</f>
        <v>0</v>
      </c>
      <c r="E37" s="189">
        <f>DatosDelitos!H281</f>
        <v>0</v>
      </c>
      <c r="F37" s="189">
        <f>DatosDelitos!I281</f>
        <v>0</v>
      </c>
      <c r="G37" s="189">
        <f>DatosDelitos!J281</f>
        <v>0</v>
      </c>
      <c r="H37" s="189">
        <f>DatosDelitos!K281</f>
        <v>0</v>
      </c>
      <c r="I37" s="189">
        <f>DatosDelitos!L281</f>
        <v>0</v>
      </c>
      <c r="J37" s="189">
        <f>DatosDelitos!M281</f>
        <v>0</v>
      </c>
      <c r="K37" s="189">
        <f>DatosDelitos!O281</f>
        <v>0</v>
      </c>
      <c r="L37" s="189">
        <f>DatosDelitos!P281</f>
        <v>0</v>
      </c>
    </row>
    <row r="38" spans="2:12" ht="12.75" customHeight="1">
      <c r="B38" s="478" t="s">
        <v>112</v>
      </c>
      <c r="C38" s="478"/>
      <c r="D38" s="189">
        <f>DatosDelitos!C288+DatosDelitos!C294+DatosDelitos!C297</f>
        <v>1</v>
      </c>
      <c r="E38" s="189">
        <f>DatosDelitos!H288+DatosDelitos!H294+DatosDelitos!H297</f>
        <v>0</v>
      </c>
      <c r="F38" s="189">
        <f>DatosDelitos!I288+DatosDelitos!I294+DatosDelitos!I297</f>
        <v>0</v>
      </c>
      <c r="G38" s="189">
        <f>DatosDelitos!J288+DatosDelitos!J294+DatosDelitos!J297</f>
        <v>0</v>
      </c>
      <c r="H38" s="189">
        <f>DatosDelitos!K288+DatosDelitos!K294+DatosDelitos!K297</f>
        <v>0</v>
      </c>
      <c r="I38" s="189">
        <f>DatosDelitos!L288+DatosDelitos!L294+DatosDelitos!L297</f>
        <v>0</v>
      </c>
      <c r="J38" s="189">
        <f>DatosDelitos!M288+DatosDelitos!M294+DatosDelitos!M297</f>
        <v>0</v>
      </c>
      <c r="K38" s="189">
        <f>DatosDelitos!O288+DatosDelitos!O294+DatosDelitos!O297</f>
        <v>0</v>
      </c>
      <c r="L38" s="189">
        <f>DatosDelitos!P288+DatosDelitos!P294+DatosDelitos!P297</f>
        <v>2</v>
      </c>
    </row>
    <row r="39" spans="2:12" ht="12.75" customHeight="1">
      <c r="B39" s="478" t="s">
        <v>113</v>
      </c>
      <c r="C39" s="478"/>
      <c r="D39" s="189">
        <f>DatosDelitos!C299</f>
        <v>8484</v>
      </c>
      <c r="E39" s="189">
        <f>DatosDelitos!H299</f>
        <v>73</v>
      </c>
      <c r="F39" s="189">
        <f>DatosDelitos!I299</f>
        <v>2</v>
      </c>
      <c r="G39" s="189">
        <f>DatosDelitos!J299</f>
        <v>0</v>
      </c>
      <c r="H39" s="189">
        <f>DatosDelitos!K299</f>
        <v>0</v>
      </c>
      <c r="I39" s="189">
        <f>DatosDelitos!L299</f>
        <v>0</v>
      </c>
      <c r="J39" s="189">
        <f>DatosDelitos!M299</f>
        <v>0</v>
      </c>
      <c r="K39" s="189">
        <f>DatosDelitos!O299</f>
        <v>0</v>
      </c>
      <c r="L39" s="189">
        <f>DatosDelitos!P299</f>
        <v>0</v>
      </c>
    </row>
    <row r="42" spans="2:13" ht="15.75">
      <c r="B42" s="190" t="s">
        <v>114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4" spans="4:5" ht="38.25">
      <c r="D44" s="180" t="s">
        <v>816</v>
      </c>
      <c r="E44" s="180" t="s">
        <v>817</v>
      </c>
    </row>
    <row r="45" spans="2:5" ht="12.75" customHeight="1">
      <c r="B45" s="477" t="s">
        <v>115</v>
      </c>
      <c r="C45" s="477"/>
      <c r="D45" s="189">
        <f>DatosDelitos!F4</f>
        <v>0</v>
      </c>
      <c r="E45" s="189">
        <f>DatosDelitos!G4</f>
        <v>0</v>
      </c>
    </row>
    <row r="46" spans="2:5" ht="12.75" customHeight="1">
      <c r="B46" s="477" t="s">
        <v>116</v>
      </c>
      <c r="C46" s="477"/>
      <c r="D46" s="189">
        <f>DatosDelitos!F12-DatosDelitos!F16</f>
        <v>9</v>
      </c>
      <c r="E46" s="189">
        <f>DatosDelitos!G12-DatosDelitos!G16</f>
        <v>7</v>
      </c>
    </row>
    <row r="47" spans="2:5" ht="12.75" customHeight="1">
      <c r="B47" s="477" t="s">
        <v>827</v>
      </c>
      <c r="C47" s="477"/>
      <c r="D47" s="189">
        <f>DatosDelitos!F9</f>
        <v>0</v>
      </c>
      <c r="E47" s="189">
        <f>DatosDelitos!G9</f>
        <v>0</v>
      </c>
    </row>
    <row r="48" spans="2:5" ht="12.75" customHeight="1">
      <c r="B48" s="477" t="s">
        <v>837</v>
      </c>
      <c r="C48" s="477"/>
      <c r="D48" s="189">
        <f>DatosDelitos!F19</f>
        <v>0</v>
      </c>
      <c r="E48" s="189">
        <f>DatosDelitos!G19</f>
        <v>0</v>
      </c>
    </row>
    <row r="49" spans="2:5" ht="12.75" customHeight="1">
      <c r="B49" s="477" t="s">
        <v>840</v>
      </c>
      <c r="C49" s="477"/>
      <c r="D49" s="189">
        <f>DatosDelitos!F22</f>
        <v>0</v>
      </c>
      <c r="E49" s="189">
        <f>DatosDelitos!G22</f>
        <v>0</v>
      </c>
    </row>
    <row r="50" spans="2:5" ht="12.75" customHeight="1">
      <c r="B50" s="477" t="s">
        <v>89</v>
      </c>
      <c r="C50" s="477"/>
      <c r="D50" s="189">
        <f>DatosDelitos!F16+DatosDelitos!F39</f>
        <v>447</v>
      </c>
      <c r="E50" s="189">
        <f>DatosDelitos!G16+DatosDelitos!G39</f>
        <v>207</v>
      </c>
    </row>
    <row r="51" spans="2:5" ht="12.75" customHeight="1">
      <c r="B51" s="477" t="s">
        <v>90</v>
      </c>
      <c r="C51" s="477"/>
      <c r="D51" s="189">
        <f>DatosDelitos!F29</f>
        <v>113</v>
      </c>
      <c r="E51" s="189">
        <f>DatosDelitos!G29</f>
        <v>137</v>
      </c>
    </row>
    <row r="52" spans="2:5" ht="12.75" customHeight="1">
      <c r="B52" s="477" t="s">
        <v>91</v>
      </c>
      <c r="C52" s="477"/>
      <c r="D52" s="189">
        <f>DatosDelitos!F37</f>
        <v>87</v>
      </c>
      <c r="E52" s="189">
        <f>DatosDelitos!G37</f>
        <v>17</v>
      </c>
    </row>
    <row r="53" spans="2:5" ht="12.75" customHeight="1">
      <c r="B53" s="477" t="s">
        <v>92</v>
      </c>
      <c r="C53" s="477"/>
      <c r="D53" s="189">
        <f>DatosDelitos!F45</f>
        <v>6</v>
      </c>
      <c r="E53" s="189">
        <f>DatosDelitos!G45</f>
        <v>5</v>
      </c>
    </row>
    <row r="54" spans="2:5" ht="12.75" customHeight="1">
      <c r="B54" s="477" t="s">
        <v>93</v>
      </c>
      <c r="C54" s="477"/>
      <c r="D54" s="189">
        <f>DatosDelitos!F64</f>
        <v>0</v>
      </c>
      <c r="E54" s="189">
        <f>DatosDelitos!G64</f>
        <v>0</v>
      </c>
    </row>
    <row r="55" spans="2:5" ht="27" customHeight="1">
      <c r="B55" s="477" t="s">
        <v>117</v>
      </c>
      <c r="C55" s="477"/>
      <c r="D55" s="189">
        <f>DatosDelitos!F66</f>
        <v>0</v>
      </c>
      <c r="E55" s="189">
        <f>DatosDelitos!G66</f>
        <v>2</v>
      </c>
    </row>
    <row r="56" spans="2:5" ht="12.75" customHeight="1">
      <c r="B56" s="477" t="s">
        <v>95</v>
      </c>
      <c r="C56" s="477"/>
      <c r="D56" s="189">
        <f>DatosDelitos!F72</f>
        <v>0</v>
      </c>
      <c r="E56" s="189">
        <f>DatosDelitos!G72</f>
        <v>0</v>
      </c>
    </row>
    <row r="57" spans="2:5" ht="12.75" customHeight="1">
      <c r="B57" s="477" t="s">
        <v>96</v>
      </c>
      <c r="C57" s="477"/>
      <c r="D57" s="189">
        <f>DatosDelitos!F75</f>
        <v>0</v>
      </c>
      <c r="E57" s="189">
        <f>DatosDelitos!G75</f>
        <v>0</v>
      </c>
    </row>
    <row r="58" spans="2:5" ht="12.75" customHeight="1">
      <c r="B58" s="477" t="s">
        <v>97</v>
      </c>
      <c r="C58" s="477"/>
      <c r="D58" s="189">
        <f>DatosDelitos!F87</f>
        <v>43</v>
      </c>
      <c r="E58" s="189">
        <f>DatosDelitos!G87</f>
        <v>38</v>
      </c>
    </row>
    <row r="59" spans="2:5" ht="27" customHeight="1">
      <c r="B59" s="477" t="s">
        <v>118</v>
      </c>
      <c r="C59" s="477"/>
      <c r="D59" s="189">
        <f>DatosDelitos!F116</f>
        <v>1</v>
      </c>
      <c r="E59" s="189">
        <f>DatosDelitos!G116</f>
        <v>0</v>
      </c>
    </row>
    <row r="60" spans="2:5" ht="12.75" customHeight="1">
      <c r="B60" s="477" t="s">
        <v>99</v>
      </c>
      <c r="C60" s="477"/>
      <c r="D60" s="189">
        <f>DatosDelitos!F122</f>
        <v>0</v>
      </c>
      <c r="E60" s="189">
        <f>DatosDelitos!G122</f>
        <v>0</v>
      </c>
    </row>
    <row r="61" spans="2:5" ht="12.75" customHeight="1">
      <c r="B61" s="477" t="s">
        <v>100</v>
      </c>
      <c r="C61" s="477"/>
      <c r="D61" s="189">
        <f>DatosDelitos!F129</f>
        <v>0</v>
      </c>
      <c r="E61" s="189">
        <f>DatosDelitos!G129</f>
        <v>0</v>
      </c>
    </row>
    <row r="62" spans="2:5" ht="40.5" customHeight="1">
      <c r="B62" s="477" t="s">
        <v>101</v>
      </c>
      <c r="C62" s="477"/>
      <c r="D62" s="189">
        <f>DatosDelitos!F132</f>
        <v>0</v>
      </c>
      <c r="E62" s="189">
        <f>DatosDelitos!G132</f>
        <v>0</v>
      </c>
    </row>
    <row r="63" spans="2:5" ht="12.75" customHeight="1">
      <c r="B63" s="477" t="s">
        <v>102</v>
      </c>
      <c r="C63" s="477"/>
      <c r="D63" s="192">
        <f>DatosDelitos!F141+SUM(DatosDelitos!F152:F157)</f>
        <v>0</v>
      </c>
      <c r="E63" s="192">
        <f>DatosDelitos!G141+SUM(DatosDelitos!G152:G157)</f>
        <v>0</v>
      </c>
    </row>
    <row r="64" spans="2:5" ht="12.75" customHeight="1">
      <c r="B64" s="477" t="s">
        <v>103</v>
      </c>
      <c r="C64" s="477"/>
      <c r="D64" s="189">
        <f>SUM(DatosDelitos!F158:F161)</f>
        <v>0</v>
      </c>
      <c r="E64" s="189">
        <f>SUM(DatosDelitos!G158:G161)</f>
        <v>0</v>
      </c>
    </row>
    <row r="65" spans="2:5" ht="12.75" customHeight="1">
      <c r="B65" s="477" t="s">
        <v>104</v>
      </c>
      <c r="C65" s="477"/>
      <c r="D65" s="189">
        <f>DatosDelitos!F162</f>
        <v>643</v>
      </c>
      <c r="E65" s="189">
        <f>DatosDelitos!G162</f>
        <v>543</v>
      </c>
    </row>
    <row r="66" spans="2:5" ht="12.75" customHeight="1">
      <c r="B66" s="477" t="s">
        <v>105</v>
      </c>
      <c r="C66" s="477"/>
      <c r="D66" s="189">
        <f>DatosDelitos!F170</f>
        <v>1</v>
      </c>
      <c r="E66" s="189">
        <f>DatosDelitos!G170</f>
        <v>2</v>
      </c>
    </row>
    <row r="67" spans="2:5" ht="12.75" customHeight="1">
      <c r="B67" s="477" t="s">
        <v>106</v>
      </c>
      <c r="C67" s="477"/>
      <c r="D67" s="189">
        <f>DatosDelitos!F185</f>
        <v>1</v>
      </c>
      <c r="E67" s="189">
        <f>DatosDelitos!G185</f>
        <v>0</v>
      </c>
    </row>
    <row r="68" spans="2:5" ht="12.75" customHeight="1">
      <c r="B68" s="477" t="s">
        <v>107</v>
      </c>
      <c r="C68" s="477"/>
      <c r="D68" s="189">
        <f>DatosDelitos!F205</f>
        <v>28</v>
      </c>
      <c r="E68" s="189">
        <f>DatosDelitos!G205</f>
        <v>29</v>
      </c>
    </row>
    <row r="69" spans="2:5" ht="12.75" customHeight="1">
      <c r="B69" s="477" t="s">
        <v>108</v>
      </c>
      <c r="C69" s="477"/>
      <c r="D69" s="189">
        <f>DatosDelitos!F226</f>
        <v>0</v>
      </c>
      <c r="E69" s="189">
        <f>DatosDelitos!G226</f>
        <v>0</v>
      </c>
    </row>
    <row r="70" spans="2:5" ht="12.75" customHeight="1">
      <c r="B70" s="477" t="s">
        <v>109</v>
      </c>
      <c r="C70" s="477"/>
      <c r="D70" s="189">
        <f>DatosDelitos!F253</f>
        <v>3</v>
      </c>
      <c r="E70" s="189">
        <f>DatosDelitos!G253</f>
        <v>9</v>
      </c>
    </row>
    <row r="71" spans="2:5" ht="38.25" customHeight="1">
      <c r="B71" s="477" t="s">
        <v>110</v>
      </c>
      <c r="C71" s="477"/>
      <c r="D71" s="189">
        <f>DatosDelitos!F277</f>
        <v>0</v>
      </c>
      <c r="E71" s="189">
        <f>DatosDelitos!G277</f>
        <v>0</v>
      </c>
    </row>
    <row r="72" spans="2:5" ht="12.75" customHeight="1">
      <c r="B72" s="477" t="s">
        <v>111</v>
      </c>
      <c r="C72" s="477"/>
      <c r="D72" s="189">
        <f>DatosDelitos!F281</f>
        <v>0</v>
      </c>
      <c r="E72" s="189">
        <f>DatosDelitos!G281</f>
        <v>0</v>
      </c>
    </row>
    <row r="73" spans="2:5" ht="12.75" customHeight="1">
      <c r="B73" s="477" t="s">
        <v>112</v>
      </c>
      <c r="C73" s="477"/>
      <c r="D73" s="189">
        <f>DatosDelitos!F288+DatosDelitos!F294+DatosDelitos!F297</f>
        <v>0</v>
      </c>
      <c r="E73" s="189">
        <f>DatosDelitos!G288+DatosDelitos!G294+DatosDelitos!G297</f>
        <v>0</v>
      </c>
    </row>
    <row r="74" spans="2:5" ht="12.75" customHeight="1">
      <c r="B74" s="477" t="s">
        <v>113</v>
      </c>
      <c r="C74" s="477"/>
      <c r="D74" s="189">
        <f>DatosDelitos!F299</f>
        <v>4</v>
      </c>
      <c r="E74" s="189">
        <f>DatosDelitos!G299</f>
        <v>1</v>
      </c>
    </row>
    <row r="77" spans="2:13" ht="15.75">
      <c r="B77" s="193" t="s">
        <v>119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9" ht="38.25">
      <c r="D79" s="180" t="s">
        <v>820</v>
      </c>
    </row>
    <row r="80" spans="2:4" ht="12.75" customHeight="1">
      <c r="B80" s="477" t="s">
        <v>88</v>
      </c>
      <c r="C80" s="477"/>
      <c r="D80" s="189">
        <f>DatosDelitos!N4+DatosDelitos!N12-DatosDelitos!N16</f>
        <v>0</v>
      </c>
    </row>
    <row r="81" spans="2:4" ht="12.75" customHeight="1">
      <c r="B81" s="477" t="s">
        <v>827</v>
      </c>
      <c r="C81" s="477"/>
      <c r="D81" s="189">
        <f>DatosDelitos!N9</f>
        <v>0</v>
      </c>
    </row>
    <row r="82" spans="2:4" ht="12.75" customHeight="1">
      <c r="B82" s="477" t="s">
        <v>837</v>
      </c>
      <c r="C82" s="477"/>
      <c r="D82" s="189">
        <f>DatosDelitos!N19</f>
        <v>0</v>
      </c>
    </row>
    <row r="83" spans="2:4" ht="12.75" customHeight="1">
      <c r="B83" s="477" t="s">
        <v>840</v>
      </c>
      <c r="C83" s="477"/>
      <c r="D83" s="189">
        <f>DatosDelitos!N22</f>
        <v>0</v>
      </c>
    </row>
    <row r="84" spans="2:4" ht="12.75" customHeight="1">
      <c r="B84" s="477" t="s">
        <v>120</v>
      </c>
      <c r="C84" s="477"/>
      <c r="D84" s="189">
        <f>SUM(DatosDelitos!N16,DatosDelitos!N39)</f>
        <v>5</v>
      </c>
    </row>
    <row r="85" spans="2:4" ht="12.75" customHeight="1">
      <c r="B85" s="477" t="s">
        <v>90</v>
      </c>
      <c r="C85" s="477"/>
      <c r="D85" s="189">
        <f>DatosDelitos!N29</f>
        <v>0</v>
      </c>
    </row>
    <row r="86" spans="2:4" ht="12.75" customHeight="1">
      <c r="B86" s="477" t="s">
        <v>91</v>
      </c>
      <c r="C86" s="477"/>
      <c r="D86" s="189">
        <f>DatosDelitos!N37</f>
        <v>0</v>
      </c>
    </row>
    <row r="87" spans="2:4" ht="12.75" customHeight="1">
      <c r="B87" s="477" t="s">
        <v>92</v>
      </c>
      <c r="C87" s="477"/>
      <c r="D87" s="189">
        <f>DatosDelitos!N45</f>
        <v>0</v>
      </c>
    </row>
    <row r="88" spans="2:4" ht="12.75" customHeight="1">
      <c r="B88" s="477" t="s">
        <v>93</v>
      </c>
      <c r="C88" s="477"/>
      <c r="D88" s="189">
        <f>DatosDelitos!N64</f>
        <v>0</v>
      </c>
    </row>
    <row r="89" spans="2:4" ht="27" customHeight="1">
      <c r="B89" s="477" t="s">
        <v>117</v>
      </c>
      <c r="C89" s="477"/>
      <c r="D89" s="189">
        <f>DatosDelitos!N66</f>
        <v>0</v>
      </c>
    </row>
    <row r="90" spans="2:4" ht="12.75" customHeight="1">
      <c r="B90" s="477" t="s">
        <v>95</v>
      </c>
      <c r="C90" s="477"/>
      <c r="D90" s="189">
        <f>DatosDelitos!N72</f>
        <v>0</v>
      </c>
    </row>
    <row r="91" spans="2:4" ht="12.75" customHeight="1">
      <c r="B91" s="477" t="s">
        <v>96</v>
      </c>
      <c r="C91" s="477"/>
      <c r="D91" s="189">
        <f>DatosDelitos!N75</f>
        <v>0</v>
      </c>
    </row>
    <row r="92" spans="2:4" ht="12.75" customHeight="1">
      <c r="B92" s="477" t="s">
        <v>97</v>
      </c>
      <c r="C92" s="477"/>
      <c r="D92" s="189">
        <f>DatosDelitos!N87</f>
        <v>4</v>
      </c>
    </row>
    <row r="93" spans="2:4" ht="27" customHeight="1">
      <c r="B93" s="477" t="s">
        <v>118</v>
      </c>
      <c r="C93" s="477"/>
      <c r="D93" s="189">
        <f>DatosDelitos!N116</f>
        <v>0</v>
      </c>
    </row>
    <row r="94" spans="2:4" ht="12.75" customHeight="1">
      <c r="B94" s="477" t="s">
        <v>99</v>
      </c>
      <c r="C94" s="477"/>
      <c r="D94" s="189">
        <f>DatosDelitos!N122</f>
        <v>3</v>
      </c>
    </row>
    <row r="95" spans="2:4" ht="12.75" customHeight="1">
      <c r="B95" s="477" t="s">
        <v>100</v>
      </c>
      <c r="C95" s="477"/>
      <c r="D95" s="189">
        <f>DatosDelitos!N129</f>
        <v>0</v>
      </c>
    </row>
    <row r="96" spans="2:4" ht="12.75" customHeight="1">
      <c r="B96" s="477" t="s">
        <v>121</v>
      </c>
      <c r="C96" s="477"/>
      <c r="D96" s="189">
        <f>DatosDelitos!N133</f>
        <v>0</v>
      </c>
    </row>
    <row r="97" spans="2:4" ht="12.75" customHeight="1">
      <c r="B97" s="477" t="s">
        <v>122</v>
      </c>
      <c r="C97" s="477"/>
      <c r="D97" s="189">
        <f>SUM(DatosDelitos!N134,DatosDelitos!N135)</f>
        <v>0</v>
      </c>
    </row>
    <row r="98" spans="2:4" ht="12.75" customHeight="1">
      <c r="B98" s="477" t="s">
        <v>123</v>
      </c>
      <c r="C98" s="477"/>
      <c r="D98" s="189">
        <f>SUM(DatosDelitos!N136:N140)</f>
        <v>3</v>
      </c>
    </row>
    <row r="99" spans="2:4" ht="12.75" customHeight="1">
      <c r="B99" s="477" t="s">
        <v>102</v>
      </c>
      <c r="C99" s="477"/>
      <c r="D99" s="189">
        <f>SUM(SUM(DatosDelitos!N142:N145),SUM(DatosDelitos!N152:N157))</f>
        <v>0</v>
      </c>
    </row>
    <row r="100" spans="2:4" ht="12.75" customHeight="1">
      <c r="B100" s="477" t="s">
        <v>124</v>
      </c>
      <c r="C100" s="477"/>
      <c r="D100" s="189">
        <f>SUM(DatosDelitos!N146:N150)</f>
        <v>0</v>
      </c>
    </row>
    <row r="101" spans="2:4" ht="12.75" customHeight="1">
      <c r="B101" s="477" t="s">
        <v>103</v>
      </c>
      <c r="C101" s="477"/>
      <c r="D101" s="189">
        <f>SUM(DatosDelitos!N158:N161)</f>
        <v>0</v>
      </c>
    </row>
    <row r="102" spans="2:4" ht="12.75" customHeight="1">
      <c r="B102" s="477" t="s">
        <v>104</v>
      </c>
      <c r="C102" s="477"/>
      <c r="D102" s="189">
        <f>DatosDelitos!N162</f>
        <v>1</v>
      </c>
    </row>
    <row r="103" spans="2:4" ht="12.75" customHeight="1">
      <c r="B103" s="477" t="s">
        <v>105</v>
      </c>
      <c r="C103" s="477"/>
      <c r="D103" s="189">
        <f>DatosDelitos!N170</f>
        <v>2</v>
      </c>
    </row>
    <row r="104" spans="2:4" ht="12.75" customHeight="1">
      <c r="B104" s="477" t="s">
        <v>106</v>
      </c>
      <c r="C104" s="477"/>
      <c r="D104" s="189">
        <f>DatosDelitos!N185</f>
        <v>7</v>
      </c>
    </row>
    <row r="105" spans="2:4" ht="12.75" customHeight="1">
      <c r="B105" s="477" t="s">
        <v>107</v>
      </c>
      <c r="C105" s="477"/>
      <c r="D105" s="189">
        <f>DatosDelitos!N205</f>
        <v>0</v>
      </c>
    </row>
    <row r="106" spans="2:4" ht="12.75" customHeight="1">
      <c r="B106" s="477" t="s">
        <v>108</v>
      </c>
      <c r="C106" s="477"/>
      <c r="D106" s="189">
        <f>DatosDelitos!N226</f>
        <v>0</v>
      </c>
    </row>
    <row r="107" spans="2:4" ht="12.75" customHeight="1">
      <c r="B107" s="477" t="s">
        <v>109</v>
      </c>
      <c r="C107" s="477"/>
      <c r="D107" s="189">
        <f>DatosDelitos!N253</f>
        <v>0</v>
      </c>
    </row>
    <row r="108" spans="2:4" ht="38.25" customHeight="1">
      <c r="B108" s="477" t="s">
        <v>110</v>
      </c>
      <c r="C108" s="477"/>
      <c r="D108" s="189">
        <f>DatosDelitos!N277</f>
        <v>0</v>
      </c>
    </row>
    <row r="109" spans="2:4" ht="12.75" customHeight="1">
      <c r="B109" s="477" t="s">
        <v>111</v>
      </c>
      <c r="C109" s="477"/>
      <c r="D109" s="189">
        <f>DatosDelitos!N281</f>
        <v>0</v>
      </c>
    </row>
    <row r="110" spans="2:4" ht="12.75" customHeight="1">
      <c r="B110" s="477" t="s">
        <v>112</v>
      </c>
      <c r="C110" s="477"/>
      <c r="D110" s="189">
        <f>DatosDelitos!N288+DatosDelitos!N297</f>
        <v>0</v>
      </c>
    </row>
    <row r="111" spans="2:4" ht="12.75" customHeight="1">
      <c r="B111" s="477" t="s">
        <v>78</v>
      </c>
      <c r="C111" s="477"/>
      <c r="D111" s="189">
        <f>DatosDelitos!N294</f>
        <v>0</v>
      </c>
    </row>
    <row r="112" spans="2:4" ht="12.75" customHeight="1">
      <c r="B112" s="477" t="s">
        <v>113</v>
      </c>
      <c r="C112" s="477"/>
      <c r="D112" s="189">
        <f>DatosDelitos!N299</f>
        <v>0</v>
      </c>
    </row>
  </sheetData>
  <sheetProtection/>
  <mergeCells count="92">
    <mergeCell ref="B15:C15"/>
    <mergeCell ref="B16:C16"/>
    <mergeCell ref="B11:C11"/>
    <mergeCell ref="B12:C12"/>
    <mergeCell ref="B13:C13"/>
    <mergeCell ref="B14:C14"/>
    <mergeCell ref="B17:C17"/>
    <mergeCell ref="B18:C18"/>
    <mergeCell ref="B25:C25"/>
    <mergeCell ref="B26:C26"/>
    <mergeCell ref="B21:C21"/>
    <mergeCell ref="B22:C22"/>
    <mergeCell ref="B19:C19"/>
    <mergeCell ref="B20:C20"/>
    <mergeCell ref="B23:C23"/>
    <mergeCell ref="B24:C24"/>
    <mergeCell ref="B37:C37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4:C54"/>
    <mergeCell ref="B55:C55"/>
    <mergeCell ref="B39:C39"/>
    <mergeCell ref="B45:C45"/>
    <mergeCell ref="B46:C46"/>
    <mergeCell ref="B47:C47"/>
    <mergeCell ref="B48:C48"/>
    <mergeCell ref="B49:C49"/>
    <mergeCell ref="B66:C66"/>
    <mergeCell ref="B67:C67"/>
    <mergeCell ref="B56:C56"/>
    <mergeCell ref="B57:C57"/>
    <mergeCell ref="B58:C58"/>
    <mergeCell ref="B59:C59"/>
    <mergeCell ref="B64:C64"/>
    <mergeCell ref="B65:C65"/>
    <mergeCell ref="B62:C62"/>
    <mergeCell ref="B63:C63"/>
    <mergeCell ref="B50:C50"/>
    <mergeCell ref="B51:C51"/>
    <mergeCell ref="B52:C52"/>
    <mergeCell ref="B53:C53"/>
    <mergeCell ref="B60:C60"/>
    <mergeCell ref="B61:C61"/>
    <mergeCell ref="B83:C83"/>
    <mergeCell ref="B84:C84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95:C95"/>
    <mergeCell ref="B96:C96"/>
    <mergeCell ref="B85:C85"/>
    <mergeCell ref="B86:C86"/>
    <mergeCell ref="B87:C87"/>
    <mergeCell ref="B88:C88"/>
    <mergeCell ref="B89:C89"/>
    <mergeCell ref="B90:C90"/>
    <mergeCell ref="B107:C107"/>
    <mergeCell ref="B108:C108"/>
    <mergeCell ref="B97:C97"/>
    <mergeCell ref="B98:C98"/>
    <mergeCell ref="B99:C99"/>
    <mergeCell ref="B100:C100"/>
    <mergeCell ref="B105:C105"/>
    <mergeCell ref="B106:C106"/>
    <mergeCell ref="B103:C103"/>
    <mergeCell ref="B104:C104"/>
    <mergeCell ref="B109:C109"/>
    <mergeCell ref="B110:C110"/>
    <mergeCell ref="B111:C111"/>
    <mergeCell ref="B112:C112"/>
    <mergeCell ref="B91:C91"/>
    <mergeCell ref="B92:C92"/>
    <mergeCell ref="B93:C93"/>
    <mergeCell ref="B94:C94"/>
    <mergeCell ref="B101:C101"/>
    <mergeCell ref="B102:C10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5"/>
      <c r="C2" s="195"/>
      <c r="D2" s="195"/>
      <c r="E2" s="51"/>
    </row>
    <row r="3" spans="2:6" s="196" customFormat="1" ht="15" customHeight="1">
      <c r="B3" s="486" t="s">
        <v>125</v>
      </c>
      <c r="C3" s="486"/>
      <c r="D3" s="197"/>
      <c r="E3" s="198"/>
      <c r="F3" s="199"/>
    </row>
    <row r="4" spans="2:6" s="196" customFormat="1" ht="13.5" customHeight="1">
      <c r="B4" s="487" t="s">
        <v>126</v>
      </c>
      <c r="C4" s="200" t="s">
        <v>127</v>
      </c>
      <c r="D4" s="201"/>
      <c r="E4" s="202"/>
      <c r="F4" s="203"/>
    </row>
    <row r="5" spans="2:6" s="196" customFormat="1" ht="13.5" customHeight="1">
      <c r="B5" s="487"/>
      <c r="C5" s="123" t="s">
        <v>830</v>
      </c>
      <c r="D5" s="204">
        <v>38</v>
      </c>
      <c r="E5" s="202"/>
      <c r="F5" s="203"/>
    </row>
    <row r="6" spans="2:6" s="196" customFormat="1" ht="13.5" customHeight="1">
      <c r="B6" s="487"/>
      <c r="C6" s="123" t="s">
        <v>128</v>
      </c>
      <c r="D6" s="204">
        <v>1</v>
      </c>
      <c r="E6" s="202"/>
      <c r="F6" s="203"/>
    </row>
    <row r="7" spans="2:6" s="196" customFormat="1" ht="13.5" customHeight="1">
      <c r="B7" s="487"/>
      <c r="C7" s="123" t="s">
        <v>129</v>
      </c>
      <c r="D7" s="204">
        <v>2</v>
      </c>
      <c r="E7" s="202"/>
      <c r="F7" s="203"/>
    </row>
    <row r="8" spans="2:6" s="196" customFormat="1" ht="13.5" customHeight="1">
      <c r="B8" s="487"/>
      <c r="C8" s="123" t="s">
        <v>130</v>
      </c>
      <c r="D8" s="204">
        <v>16</v>
      </c>
      <c r="E8" s="202"/>
      <c r="F8" s="203"/>
    </row>
    <row r="9" spans="2:6" s="196" customFormat="1" ht="13.5" customHeight="1">
      <c r="B9" s="487"/>
      <c r="C9" s="123" t="s">
        <v>131</v>
      </c>
      <c r="D9" s="204">
        <v>19</v>
      </c>
      <c r="E9" s="202"/>
      <c r="F9" s="203"/>
    </row>
    <row r="10" spans="2:6" s="196" customFormat="1" ht="13.5" customHeight="1">
      <c r="B10" s="487"/>
      <c r="C10" s="123" t="s">
        <v>132</v>
      </c>
      <c r="D10" s="204">
        <v>6</v>
      </c>
      <c r="E10" s="202"/>
      <c r="F10" s="203"/>
    </row>
    <row r="11" spans="2:6" s="196" customFormat="1" ht="13.5" customHeight="1">
      <c r="B11" s="487"/>
      <c r="C11" s="123" t="s">
        <v>918</v>
      </c>
      <c r="D11" s="204">
        <v>6</v>
      </c>
      <c r="E11" s="202"/>
      <c r="F11" s="203"/>
    </row>
    <row r="12" spans="2:6" s="196" customFormat="1" ht="13.5" customHeight="1">
      <c r="B12" s="487"/>
      <c r="C12" s="123" t="s">
        <v>968</v>
      </c>
      <c r="D12" s="204">
        <v>0</v>
      </c>
      <c r="E12" s="202"/>
      <c r="F12" s="203"/>
    </row>
    <row r="13" spans="2:6" s="196" customFormat="1" ht="13.5" customHeight="1">
      <c r="B13" s="487"/>
      <c r="C13" s="123" t="s">
        <v>133</v>
      </c>
      <c r="D13" s="204">
        <v>0</v>
      </c>
      <c r="E13" s="202"/>
      <c r="F13" s="203"/>
    </row>
    <row r="14" spans="2:6" s="196" customFormat="1" ht="13.5" customHeight="1">
      <c r="B14" s="487"/>
      <c r="C14" s="123" t="s">
        <v>982</v>
      </c>
      <c r="D14" s="204">
        <v>0</v>
      </c>
      <c r="E14" s="202"/>
      <c r="F14" s="203"/>
    </row>
    <row r="15" spans="2:6" s="196" customFormat="1" ht="13.5" customHeight="1">
      <c r="B15" s="487"/>
      <c r="C15" s="123" t="s">
        <v>134</v>
      </c>
      <c r="D15" s="204">
        <v>5</v>
      </c>
      <c r="E15" s="202"/>
      <c r="F15" s="203"/>
    </row>
    <row r="16" spans="2:6" s="196" customFormat="1" ht="13.5" customHeight="1">
      <c r="B16" s="487"/>
      <c r="C16" s="123" t="s">
        <v>135</v>
      </c>
      <c r="D16" s="204">
        <v>8</v>
      </c>
      <c r="E16" s="202"/>
      <c r="F16" s="203"/>
    </row>
    <row r="17" spans="2:6" s="196" customFormat="1" ht="13.5" customHeight="1">
      <c r="B17" s="487"/>
      <c r="C17" s="123" t="s">
        <v>136</v>
      </c>
      <c r="D17" s="204">
        <v>0</v>
      </c>
      <c r="E17" s="202"/>
      <c r="F17" s="203"/>
    </row>
    <row r="18" spans="2:6" s="196" customFormat="1" ht="13.5" customHeight="1">
      <c r="B18" s="487"/>
      <c r="C18" s="124" t="s">
        <v>692</v>
      </c>
      <c r="D18" s="205">
        <v>0</v>
      </c>
      <c r="E18" s="202"/>
      <c r="F18" s="203"/>
    </row>
    <row r="19" spans="2:6" s="196" customFormat="1" ht="12.75" customHeight="1">
      <c r="B19" s="476" t="s">
        <v>137</v>
      </c>
      <c r="C19" s="206" t="s">
        <v>97</v>
      </c>
      <c r="D19" s="447" t="s">
        <v>631</v>
      </c>
      <c r="E19" s="207"/>
      <c r="F19" s="203"/>
    </row>
    <row r="20" spans="2:6" s="196" customFormat="1" ht="12.75">
      <c r="B20" s="476"/>
      <c r="C20" s="123" t="s">
        <v>138</v>
      </c>
      <c r="D20" s="448" t="s">
        <v>631</v>
      </c>
      <c r="E20" s="207"/>
      <c r="F20" s="203"/>
    </row>
    <row r="21" spans="2:6" s="196" customFormat="1" ht="12.75">
      <c r="B21" s="476"/>
      <c r="C21" s="124" t="s">
        <v>139</v>
      </c>
      <c r="D21" s="449" t="s">
        <v>631</v>
      </c>
      <c r="E21" s="207"/>
      <c r="F21" s="203"/>
    </row>
    <row r="22" s="196" customFormat="1" ht="12.75"/>
    <row r="23" s="196" customFormat="1" ht="12.75"/>
    <row r="24" spans="2:6" s="196" customFormat="1" ht="12.75" customHeight="1">
      <c r="B24" s="486" t="s">
        <v>140</v>
      </c>
      <c r="C24" s="486"/>
      <c r="D24" s="208"/>
      <c r="E24" s="209"/>
      <c r="F24" s="199"/>
    </row>
    <row r="25" spans="2:6" s="196" customFormat="1" ht="12.75" customHeight="1">
      <c r="B25" s="489" t="s">
        <v>141</v>
      </c>
      <c r="C25" s="489"/>
      <c r="D25" s="489"/>
      <c r="E25" s="209"/>
      <c r="F25" s="203"/>
    </row>
    <row r="26" spans="1:6" s="196" customFormat="1" ht="12.75" customHeight="1">
      <c r="A26" s="210"/>
      <c r="B26" s="490" t="s">
        <v>142</v>
      </c>
      <c r="C26" s="211" t="s">
        <v>143</v>
      </c>
      <c r="D26" s="212">
        <v>1</v>
      </c>
      <c r="E26" s="207"/>
      <c r="F26" s="203"/>
    </row>
    <row r="27" spans="1:6" s="196" customFormat="1" ht="12.75">
      <c r="A27" s="210"/>
      <c r="B27" s="490"/>
      <c r="C27" s="213" t="s">
        <v>144</v>
      </c>
      <c r="D27" s="214">
        <v>17</v>
      </c>
      <c r="E27" s="207"/>
      <c r="F27" s="203"/>
    </row>
    <row r="28" spans="1:6" s="196" customFormat="1" ht="12.75">
      <c r="A28" s="210"/>
      <c r="B28" s="490"/>
      <c r="C28" s="213" t="s">
        <v>145</v>
      </c>
      <c r="D28" s="214">
        <v>0</v>
      </c>
      <c r="F28" s="203"/>
    </row>
    <row r="29" spans="1:6" s="196" customFormat="1" ht="12.75">
      <c r="A29" s="210"/>
      <c r="B29" s="490"/>
      <c r="C29" s="213" t="s">
        <v>146</v>
      </c>
      <c r="D29" s="214">
        <v>3</v>
      </c>
      <c r="E29" s="207"/>
      <c r="F29" s="203"/>
    </row>
    <row r="30" spans="1:6" s="196" customFormat="1" ht="12.75" customHeight="1">
      <c r="A30" s="210"/>
      <c r="B30" s="491" t="s">
        <v>147</v>
      </c>
      <c r="C30" s="491"/>
      <c r="D30" s="214">
        <v>23</v>
      </c>
      <c r="E30" s="207"/>
      <c r="F30" s="203"/>
    </row>
    <row r="31" spans="1:6" s="196" customFormat="1" ht="12.75" customHeight="1">
      <c r="A31" s="210"/>
      <c r="B31" s="488" t="s">
        <v>148</v>
      </c>
      <c r="C31" s="488"/>
      <c r="D31" s="214">
        <v>53</v>
      </c>
      <c r="F31" s="203"/>
    </row>
    <row r="32" spans="1:6" s="196" customFormat="1" ht="12.75" customHeight="1">
      <c r="A32" s="210"/>
      <c r="B32" s="488" t="s">
        <v>149</v>
      </c>
      <c r="C32" s="488"/>
      <c r="D32" s="214">
        <v>59</v>
      </c>
      <c r="E32" s="207"/>
      <c r="F32" s="203"/>
    </row>
    <row r="33" spans="1:6" s="196" customFormat="1" ht="12.75" customHeight="1">
      <c r="A33" s="210"/>
      <c r="B33" s="488" t="s">
        <v>150</v>
      </c>
      <c r="C33" s="488"/>
      <c r="D33" s="214">
        <v>1</v>
      </c>
      <c r="E33" s="207"/>
      <c r="F33" s="203"/>
    </row>
    <row r="34" spans="1:6" s="196" customFormat="1" ht="12.75" customHeight="1">
      <c r="A34" s="210"/>
      <c r="B34" s="488" t="s">
        <v>151</v>
      </c>
      <c r="C34" s="488"/>
      <c r="D34" s="214">
        <v>8</v>
      </c>
      <c r="F34" s="203"/>
    </row>
    <row r="35" spans="1:6" s="196" customFormat="1" ht="12.75" customHeight="1">
      <c r="A35" s="210"/>
      <c r="B35" s="488" t="s">
        <v>152</v>
      </c>
      <c r="C35" s="488"/>
      <c r="D35" s="214">
        <v>39</v>
      </c>
      <c r="F35" s="203"/>
    </row>
    <row r="36" spans="1:6" s="196" customFormat="1" ht="12.75" customHeight="1">
      <c r="A36" s="210"/>
      <c r="B36" s="483" t="s">
        <v>153</v>
      </c>
      <c r="C36" s="483"/>
      <c r="D36" s="214">
        <v>0</v>
      </c>
      <c r="E36" s="207"/>
      <c r="F36" s="203"/>
    </row>
    <row r="37" spans="1:6" s="196" customFormat="1" ht="12.75" customHeight="1">
      <c r="A37" s="210"/>
      <c r="B37" s="484" t="s">
        <v>154</v>
      </c>
      <c r="C37" s="206" t="s">
        <v>155</v>
      </c>
      <c r="D37" s="212">
        <v>18</v>
      </c>
      <c r="E37" s="207"/>
      <c r="F37" s="203"/>
    </row>
    <row r="38" spans="1:6" s="196" customFormat="1" ht="12.75">
      <c r="A38" s="210"/>
      <c r="B38" s="484"/>
      <c r="C38" s="215" t="s">
        <v>156</v>
      </c>
      <c r="D38" s="214">
        <v>17</v>
      </c>
      <c r="F38" s="203"/>
    </row>
    <row r="39" spans="1:6" s="196" customFormat="1" ht="12.75">
      <c r="A39" s="210"/>
      <c r="B39" s="484"/>
      <c r="C39" s="215" t="s">
        <v>157</v>
      </c>
      <c r="D39" s="214">
        <v>7</v>
      </c>
      <c r="E39" s="207"/>
      <c r="F39" s="203"/>
    </row>
    <row r="40" spans="1:6" s="196" customFormat="1" ht="12.75">
      <c r="A40" s="210"/>
      <c r="B40" s="484"/>
      <c r="C40" s="215" t="s">
        <v>158</v>
      </c>
      <c r="D40" s="214">
        <v>0</v>
      </c>
      <c r="E40" s="207"/>
      <c r="F40" s="203"/>
    </row>
    <row r="41" spans="1:6" s="196" customFormat="1" ht="12.75">
      <c r="A41" s="210"/>
      <c r="B41" s="484"/>
      <c r="C41" s="216" t="s">
        <v>159</v>
      </c>
      <c r="D41" s="205">
        <v>0</v>
      </c>
      <c r="F41" s="203"/>
    </row>
    <row r="42" s="196" customFormat="1" ht="12.75">
      <c r="E42" s="207"/>
    </row>
    <row r="43" spans="4:5" s="196" customFormat="1" ht="12.75">
      <c r="D43" s="217"/>
      <c r="E43" s="207"/>
    </row>
    <row r="44" spans="2:6" s="196" customFormat="1" ht="12.75" customHeight="1">
      <c r="B44" s="479" t="s">
        <v>160</v>
      </c>
      <c r="C44" s="479"/>
      <c r="D44" s="218"/>
      <c r="E44" s="219"/>
      <c r="F44" s="199"/>
    </row>
    <row r="45" spans="1:6" s="196" customFormat="1" ht="12.75" customHeight="1">
      <c r="A45" s="210"/>
      <c r="B45" s="485" t="s">
        <v>661</v>
      </c>
      <c r="C45" s="485"/>
      <c r="D45" s="220">
        <v>17</v>
      </c>
      <c r="E45" s="207"/>
      <c r="F45" s="203"/>
    </row>
    <row r="46" spans="1:6" s="196" customFormat="1" ht="12.75" customHeight="1">
      <c r="A46" s="210"/>
      <c r="B46" s="484" t="s">
        <v>660</v>
      </c>
      <c r="C46" s="221" t="s">
        <v>161</v>
      </c>
      <c r="D46" s="212">
        <v>68</v>
      </c>
      <c r="E46" s="207"/>
      <c r="F46" s="203"/>
    </row>
    <row r="47" spans="1:6" s="196" customFormat="1" ht="12.75">
      <c r="A47" s="210"/>
      <c r="B47" s="484"/>
      <c r="C47" s="216" t="s">
        <v>162</v>
      </c>
      <c r="D47" s="214">
        <v>96</v>
      </c>
      <c r="F47" s="203"/>
    </row>
    <row r="48" spans="1:6" s="196" customFormat="1" ht="12.75" customHeight="1">
      <c r="A48" s="210"/>
      <c r="B48" s="484" t="s">
        <v>662</v>
      </c>
      <c r="C48" s="222" t="s">
        <v>163</v>
      </c>
      <c r="D48" s="223">
        <v>0</v>
      </c>
      <c r="E48" s="207"/>
      <c r="F48" s="203"/>
    </row>
    <row r="49" spans="1:6" s="196" customFormat="1" ht="12.75">
      <c r="A49" s="210"/>
      <c r="B49" s="484"/>
      <c r="C49" s="124" t="s">
        <v>164</v>
      </c>
      <c r="D49" s="224">
        <v>0</v>
      </c>
      <c r="E49" s="207"/>
      <c r="F49" s="203"/>
    </row>
    <row r="50" spans="3:5" s="196" customFormat="1" ht="12.75">
      <c r="C50" s="225"/>
      <c r="E50" s="207"/>
    </row>
    <row r="51" spans="2:5" s="196" customFormat="1" ht="12.75">
      <c r="B51" s="196" t="s">
        <v>165</v>
      </c>
      <c r="E51" s="207"/>
    </row>
    <row r="52" spans="2:6" s="196" customFormat="1" ht="12.75" customHeight="1">
      <c r="B52" s="486" t="s">
        <v>166</v>
      </c>
      <c r="C52" s="486"/>
      <c r="D52" s="208"/>
      <c r="E52" s="219"/>
      <c r="F52" s="199"/>
    </row>
    <row r="53" spans="2:6" s="196" customFormat="1" ht="12.75" customHeight="1">
      <c r="B53" s="476" t="s">
        <v>167</v>
      </c>
      <c r="C53" s="221" t="s">
        <v>589</v>
      </c>
      <c r="D53" s="226">
        <v>1353</v>
      </c>
      <c r="E53" s="207"/>
      <c r="F53" s="203"/>
    </row>
    <row r="54" spans="1:6" s="196" customFormat="1" ht="12.75">
      <c r="A54" s="225"/>
      <c r="B54" s="476"/>
      <c r="C54" s="215" t="s">
        <v>168</v>
      </c>
      <c r="D54" s="204">
        <v>72</v>
      </c>
      <c r="E54" s="207"/>
      <c r="F54" s="203"/>
    </row>
    <row r="55" spans="1:6" s="196" customFormat="1" ht="12.75">
      <c r="A55" s="225"/>
      <c r="B55" s="476"/>
      <c r="C55" s="215" t="s">
        <v>169</v>
      </c>
      <c r="D55" s="204">
        <v>72</v>
      </c>
      <c r="F55" s="203"/>
    </row>
    <row r="56" spans="1:6" s="196" customFormat="1" ht="12.75">
      <c r="A56" s="225"/>
      <c r="B56" s="476"/>
      <c r="C56" s="215" t="s">
        <v>170</v>
      </c>
      <c r="D56" s="204">
        <v>1141</v>
      </c>
      <c r="F56" s="203"/>
    </row>
    <row r="57" spans="1:6" s="196" customFormat="1" ht="12.75">
      <c r="A57" s="225"/>
      <c r="B57" s="476"/>
      <c r="C57" s="216" t="s">
        <v>171</v>
      </c>
      <c r="D57" s="205">
        <v>68</v>
      </c>
      <c r="E57" s="207"/>
      <c r="F57" s="203"/>
    </row>
    <row r="58" spans="1:6" s="196" customFormat="1" ht="12.75" customHeight="1">
      <c r="A58" s="210"/>
      <c r="B58" s="476" t="s">
        <v>172</v>
      </c>
      <c r="C58" s="200" t="s">
        <v>173</v>
      </c>
      <c r="D58" s="227">
        <v>220</v>
      </c>
      <c r="E58" s="207"/>
      <c r="F58" s="203"/>
    </row>
    <row r="59" spans="1:6" s="196" customFormat="1" ht="12.75">
      <c r="A59" s="210"/>
      <c r="B59" s="476"/>
      <c r="C59" s="123" t="s">
        <v>174</v>
      </c>
      <c r="D59" s="228">
        <v>5</v>
      </c>
      <c r="F59" s="203"/>
    </row>
    <row r="60" spans="1:6" s="196" customFormat="1" ht="12.75">
      <c r="A60" s="210"/>
      <c r="B60" s="476"/>
      <c r="C60" s="123" t="s">
        <v>175</v>
      </c>
      <c r="D60" s="228">
        <v>7</v>
      </c>
      <c r="E60" s="207"/>
      <c r="F60" s="203"/>
    </row>
    <row r="61" spans="1:6" s="196" customFormat="1" ht="12.75">
      <c r="A61" s="210"/>
      <c r="B61" s="476"/>
      <c r="C61" s="123" t="s">
        <v>176</v>
      </c>
      <c r="D61" s="228">
        <v>179</v>
      </c>
      <c r="E61" s="207"/>
      <c r="F61" s="203"/>
    </row>
    <row r="62" spans="1:6" s="196" customFormat="1" ht="12.75">
      <c r="A62" s="210"/>
      <c r="B62" s="476"/>
      <c r="C62" s="124" t="s">
        <v>171</v>
      </c>
      <c r="D62" s="229">
        <v>28</v>
      </c>
      <c r="E62" s="207"/>
      <c r="F62" s="203"/>
    </row>
    <row r="63" s="196" customFormat="1" ht="12.75">
      <c r="E63" s="207"/>
    </row>
    <row r="64" s="196" customFormat="1" ht="12.75">
      <c r="E64" s="207"/>
    </row>
    <row r="65" spans="2:6" s="196" customFormat="1" ht="12.75" customHeight="1">
      <c r="B65" s="479" t="s">
        <v>177</v>
      </c>
      <c r="C65" s="479"/>
      <c r="D65" s="230"/>
      <c r="E65" s="219"/>
      <c r="F65" s="199"/>
    </row>
    <row r="66" spans="1:6" s="196" customFormat="1" ht="27" customHeight="1">
      <c r="A66" s="210"/>
      <c r="B66" s="480" t="s">
        <v>178</v>
      </c>
      <c r="C66" s="480"/>
      <c r="D66" s="220">
        <v>26</v>
      </c>
      <c r="F66" s="203"/>
    </row>
    <row r="67" spans="1:6" s="196" customFormat="1" ht="12.75" customHeight="1">
      <c r="A67" s="210"/>
      <c r="B67" s="480" t="s">
        <v>179</v>
      </c>
      <c r="C67" s="480"/>
      <c r="D67" s="231">
        <v>9</v>
      </c>
      <c r="E67" s="207"/>
      <c r="F67" s="203"/>
    </row>
    <row r="68" spans="1:6" s="196" customFormat="1" ht="12.75" customHeight="1">
      <c r="A68" s="210"/>
      <c r="B68" s="480" t="s">
        <v>180</v>
      </c>
      <c r="C68" s="480"/>
      <c r="D68" s="220">
        <v>50</v>
      </c>
      <c r="E68" s="207"/>
      <c r="F68" s="203"/>
    </row>
    <row r="69" spans="1:6" ht="19.5" customHeight="1">
      <c r="A69" s="232"/>
      <c r="B69" s="482" t="s">
        <v>181</v>
      </c>
      <c r="C69" s="200" t="s">
        <v>182</v>
      </c>
      <c r="D69" s="233">
        <v>0</v>
      </c>
      <c r="F69" s="203"/>
    </row>
    <row r="70" spans="1:6" ht="19.5" customHeight="1">
      <c r="A70" s="232"/>
      <c r="B70" s="482"/>
      <c r="C70" s="124" t="s">
        <v>183</v>
      </c>
      <c r="D70" s="205">
        <v>0</v>
      </c>
      <c r="E70" s="234"/>
      <c r="F70" s="203"/>
    </row>
    <row r="71" spans="1:6" s="196" customFormat="1" ht="12.75" customHeight="1">
      <c r="A71" s="210"/>
      <c r="B71" s="480" t="s">
        <v>184</v>
      </c>
      <c r="C71" s="480"/>
      <c r="D71" s="220">
        <v>0</v>
      </c>
      <c r="E71" s="207"/>
      <c r="F71" s="203"/>
    </row>
    <row r="72" spans="1:6" s="196" customFormat="1" ht="12.75" customHeight="1">
      <c r="A72" s="210"/>
      <c r="B72" s="480" t="s">
        <v>185</v>
      </c>
      <c r="C72" s="480"/>
      <c r="D72" s="235">
        <v>0</v>
      </c>
      <c r="E72" s="207"/>
      <c r="F72" s="203"/>
    </row>
    <row r="73" spans="1:6" s="196" customFormat="1" ht="27" customHeight="1">
      <c r="A73" s="210"/>
      <c r="B73" s="480" t="s">
        <v>186</v>
      </c>
      <c r="C73" s="480"/>
      <c r="D73" s="231">
        <v>0</v>
      </c>
      <c r="E73" s="207"/>
      <c r="F73" s="203"/>
    </row>
    <row r="74" spans="1:6" s="196" customFormat="1" ht="12.75" customHeight="1">
      <c r="A74" s="210"/>
      <c r="B74" s="480" t="s">
        <v>187</v>
      </c>
      <c r="C74" s="480"/>
      <c r="D74" s="220">
        <v>0</v>
      </c>
      <c r="E74" s="207"/>
      <c r="F74" s="203"/>
    </row>
    <row r="75" spans="1:6" s="196" customFormat="1" ht="12.75" customHeight="1">
      <c r="A75" s="210"/>
      <c r="B75" s="480" t="s">
        <v>188</v>
      </c>
      <c r="C75" s="480"/>
      <c r="D75" s="220">
        <v>0</v>
      </c>
      <c r="E75" s="207"/>
      <c r="F75" s="203"/>
    </row>
    <row r="76" spans="1:6" s="196" customFormat="1" ht="12.75" customHeight="1">
      <c r="A76" s="210"/>
      <c r="B76" s="481" t="s">
        <v>730</v>
      </c>
      <c r="C76" s="481"/>
      <c r="D76" s="236">
        <v>1</v>
      </c>
      <c r="E76" s="207"/>
      <c r="F76" s="203"/>
    </row>
    <row r="77" spans="2:4" ht="15">
      <c r="B77" s="237"/>
      <c r="C77" s="238"/>
      <c r="D77"/>
    </row>
  </sheetData>
  <sheetProtection/>
  <mergeCells count="32">
    <mergeCell ref="B34:C34"/>
    <mergeCell ref="B35:C35"/>
    <mergeCell ref="B25:D25"/>
    <mergeCell ref="B26:B29"/>
    <mergeCell ref="B30:C30"/>
    <mergeCell ref="B31:C31"/>
    <mergeCell ref="B3:C3"/>
    <mergeCell ref="B4:B18"/>
    <mergeCell ref="B19:B21"/>
    <mergeCell ref="B24:C24"/>
    <mergeCell ref="B32:C32"/>
    <mergeCell ref="B33:C33"/>
    <mergeCell ref="B66:C66"/>
    <mergeCell ref="B67:C67"/>
    <mergeCell ref="B36:C36"/>
    <mergeCell ref="B37:B41"/>
    <mergeCell ref="B44:C44"/>
    <mergeCell ref="B45:C45"/>
    <mergeCell ref="B46:B47"/>
    <mergeCell ref="B48:B49"/>
    <mergeCell ref="B52:C52"/>
    <mergeCell ref="B53:B57"/>
    <mergeCell ref="B58:B62"/>
    <mergeCell ref="B65:C65"/>
    <mergeCell ref="B75:C75"/>
    <mergeCell ref="B76:C76"/>
    <mergeCell ref="B68:C68"/>
    <mergeCell ref="B69:B70"/>
    <mergeCell ref="B71:C71"/>
    <mergeCell ref="B72:C72"/>
    <mergeCell ref="B73:C73"/>
    <mergeCell ref="B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565</v>
      </c>
    </row>
    <row r="4" spans="2:3" ht="12.75">
      <c r="B4" s="195"/>
      <c r="C4" s="195"/>
    </row>
    <row r="5" spans="2:9" ht="12.75" customHeight="1">
      <c r="B5" s="492" t="s">
        <v>189</v>
      </c>
      <c r="C5" s="492"/>
      <c r="I5" s="239"/>
    </row>
    <row r="6" spans="2:9" ht="12.75" customHeight="1">
      <c r="B6" s="463" t="s">
        <v>190</v>
      </c>
      <c r="C6" s="463"/>
      <c r="D6" s="240"/>
      <c r="I6" s="241"/>
    </row>
    <row r="7" spans="2:9" ht="12.75">
      <c r="B7" s="206" t="s">
        <v>191</v>
      </c>
      <c r="C7" s="242">
        <v>63</v>
      </c>
      <c r="I7" s="241"/>
    </row>
    <row r="8" spans="2:9" ht="12.75">
      <c r="B8" s="206" t="s">
        <v>527</v>
      </c>
      <c r="C8" s="243">
        <v>613</v>
      </c>
      <c r="I8" s="241"/>
    </row>
    <row r="9" spans="2:9" ht="12.75">
      <c r="B9" s="123" t="s">
        <v>192</v>
      </c>
      <c r="C9" s="243">
        <v>63</v>
      </c>
      <c r="I9" s="241"/>
    </row>
    <row r="10" spans="2:9" ht="12.75">
      <c r="B10" s="123" t="s">
        <v>193</v>
      </c>
      <c r="C10" s="243">
        <v>0</v>
      </c>
      <c r="I10" s="241"/>
    </row>
    <row r="11" spans="2:9" ht="12.75">
      <c r="B11" s="123" t="s">
        <v>194</v>
      </c>
      <c r="C11" s="243">
        <v>0</v>
      </c>
      <c r="I11" s="241"/>
    </row>
    <row r="12" spans="2:9" ht="12.75">
      <c r="B12" s="244" t="s">
        <v>195</v>
      </c>
      <c r="C12" s="243">
        <v>0</v>
      </c>
      <c r="I12" s="241"/>
    </row>
    <row r="13" spans="2:9" ht="12.75">
      <c r="B13" s="244" t="s">
        <v>196</v>
      </c>
      <c r="C13" s="243">
        <v>0</v>
      </c>
      <c r="I13" s="241"/>
    </row>
    <row r="14" spans="2:9" ht="12.75">
      <c r="B14" s="244" t="s">
        <v>197</v>
      </c>
      <c r="C14" s="243">
        <v>67</v>
      </c>
      <c r="I14" s="241"/>
    </row>
    <row r="15" spans="2:9" ht="12.75">
      <c r="B15" s="124" t="s">
        <v>198</v>
      </c>
      <c r="C15" s="245">
        <v>6</v>
      </c>
      <c r="I15" s="241"/>
    </row>
    <row r="16" spans="2:9" ht="12.75" customHeight="1">
      <c r="B16" s="463" t="s">
        <v>199</v>
      </c>
      <c r="C16" s="463"/>
      <c r="D16" s="240"/>
      <c r="I16" s="241"/>
    </row>
    <row r="17" spans="2:9" ht="12.75">
      <c r="B17" s="244" t="s">
        <v>533</v>
      </c>
      <c r="C17" s="243">
        <v>93</v>
      </c>
      <c r="I17" s="241"/>
    </row>
    <row r="18" spans="2:9" ht="12.75">
      <c r="B18" s="244" t="s">
        <v>200</v>
      </c>
      <c r="C18" s="243">
        <v>10</v>
      </c>
      <c r="I18" s="241"/>
    </row>
    <row r="19" spans="2:9" ht="12.75">
      <c r="B19" s="244" t="s">
        <v>201</v>
      </c>
      <c r="C19" s="243">
        <v>22</v>
      </c>
      <c r="I19" s="241"/>
    </row>
    <row r="20" spans="2:9" ht="12.75">
      <c r="B20" s="124" t="s">
        <v>202</v>
      </c>
      <c r="C20" s="245" t="s">
        <v>631</v>
      </c>
      <c r="I20" s="241"/>
    </row>
    <row r="21" ht="13.5" customHeight="1">
      <c r="I21" s="241"/>
    </row>
    <row r="23" spans="2:8" ht="12.75" customHeight="1">
      <c r="B23" s="493" t="s">
        <v>203</v>
      </c>
      <c r="C23" s="493"/>
      <c r="D23" s="493"/>
      <c r="E23" s="493"/>
      <c r="F23" s="493"/>
      <c r="H23" s="239"/>
    </row>
    <row r="24" spans="1:8" ht="12.75" customHeight="1">
      <c r="A24" s="232"/>
      <c r="B24" s="494" t="s">
        <v>126</v>
      </c>
      <c r="C24" s="494"/>
      <c r="D24" s="494"/>
      <c r="E24" s="494"/>
      <c r="F24" s="494"/>
      <c r="G24" s="240"/>
      <c r="H24" s="241"/>
    </row>
    <row r="25" spans="1:8" ht="12.75" customHeight="1">
      <c r="A25" s="232"/>
      <c r="B25" s="495"/>
      <c r="C25" s="495"/>
      <c r="D25" s="495"/>
      <c r="E25" s="496" t="s">
        <v>556</v>
      </c>
      <c r="F25" s="496"/>
      <c r="H25" s="241"/>
    </row>
    <row r="26" spans="1:8" ht="38.25">
      <c r="A26" s="232"/>
      <c r="B26" s="246"/>
      <c r="C26" s="247" t="s">
        <v>204</v>
      </c>
      <c r="D26" s="247" t="s">
        <v>205</v>
      </c>
      <c r="E26" s="247" t="s">
        <v>206</v>
      </c>
      <c r="F26" s="248" t="s">
        <v>207</v>
      </c>
      <c r="H26" s="241"/>
    </row>
    <row r="27" spans="1:8" ht="12.75">
      <c r="A27" s="232"/>
      <c r="B27" s="249" t="s">
        <v>208</v>
      </c>
      <c r="C27" s="250"/>
      <c r="D27" s="251"/>
      <c r="E27" s="252"/>
      <c r="F27" s="204"/>
      <c r="H27" s="241"/>
    </row>
    <row r="28" spans="1:8" ht="12.75">
      <c r="A28" s="232"/>
      <c r="B28" s="253" t="s">
        <v>209</v>
      </c>
      <c r="C28" s="252"/>
      <c r="D28" s="252"/>
      <c r="E28" s="252"/>
      <c r="F28" s="204"/>
      <c r="H28" s="241"/>
    </row>
    <row r="29" spans="1:8" ht="12.75">
      <c r="A29" s="232"/>
      <c r="B29" s="253" t="s">
        <v>210</v>
      </c>
      <c r="C29" s="252"/>
      <c r="D29" s="252"/>
      <c r="E29" s="252"/>
      <c r="F29" s="204"/>
      <c r="H29" s="241"/>
    </row>
    <row r="30" spans="1:8" ht="12.75">
      <c r="A30" s="232"/>
      <c r="B30" s="253" t="s">
        <v>211</v>
      </c>
      <c r="C30" s="252"/>
      <c r="D30" s="252"/>
      <c r="E30" s="252"/>
      <c r="F30" s="204"/>
      <c r="H30" s="241"/>
    </row>
    <row r="31" spans="1:8" ht="12.75">
      <c r="A31" s="232"/>
      <c r="B31" s="253" t="s">
        <v>116</v>
      </c>
      <c r="C31" s="252">
        <v>37</v>
      </c>
      <c r="D31" s="252">
        <v>14</v>
      </c>
      <c r="E31" s="252"/>
      <c r="F31" s="204"/>
      <c r="H31" s="241"/>
    </row>
    <row r="32" spans="1:8" ht="12.75">
      <c r="A32" s="232"/>
      <c r="B32" s="253" t="s">
        <v>212</v>
      </c>
      <c r="C32" s="252">
        <v>321</v>
      </c>
      <c r="D32" s="252">
        <v>82</v>
      </c>
      <c r="E32" s="252"/>
      <c r="F32" s="204"/>
      <c r="H32" s="241"/>
    </row>
    <row r="33" spans="1:8" ht="12.75" customHeight="1">
      <c r="A33" s="232"/>
      <c r="B33" s="253" t="s">
        <v>213</v>
      </c>
      <c r="C33" s="252">
        <v>61</v>
      </c>
      <c r="D33" s="252">
        <v>8</v>
      </c>
      <c r="E33" s="252"/>
      <c r="F33" s="204"/>
      <c r="H33" s="241"/>
    </row>
    <row r="34" spans="1:8" ht="12.75">
      <c r="A34" s="232"/>
      <c r="B34" s="253" t="s">
        <v>214</v>
      </c>
      <c r="C34" s="252"/>
      <c r="D34" s="252"/>
      <c r="E34" s="252"/>
      <c r="F34" s="204"/>
      <c r="H34" s="241"/>
    </row>
    <row r="35" spans="1:8" ht="12.75">
      <c r="A35" s="232"/>
      <c r="B35" s="253" t="s">
        <v>215</v>
      </c>
      <c r="C35" s="252">
        <v>71</v>
      </c>
      <c r="D35" s="252">
        <v>5</v>
      </c>
      <c r="E35" s="252"/>
      <c r="F35" s="204"/>
      <c r="H35" s="241"/>
    </row>
    <row r="36" spans="1:8" ht="12.75">
      <c r="A36" s="232"/>
      <c r="B36" s="253" t="s">
        <v>216</v>
      </c>
      <c r="C36" s="252">
        <v>2</v>
      </c>
      <c r="D36" s="252"/>
      <c r="E36" s="252"/>
      <c r="F36" s="204"/>
      <c r="H36" s="241"/>
    </row>
    <row r="37" spans="1:8" ht="12.75">
      <c r="A37" s="232"/>
      <c r="B37" s="253" t="s">
        <v>217</v>
      </c>
      <c r="C37" s="252"/>
      <c r="D37" s="252"/>
      <c r="E37" s="252"/>
      <c r="F37" s="204"/>
      <c r="H37" s="241"/>
    </row>
    <row r="38" spans="1:8" ht="12.75">
      <c r="A38" s="232"/>
      <c r="B38" s="253" t="s">
        <v>864</v>
      </c>
      <c r="C38" s="252"/>
      <c r="D38" s="252"/>
      <c r="E38" s="252"/>
      <c r="F38" s="204"/>
      <c r="H38" s="241"/>
    </row>
    <row r="39" spans="1:8" ht="12.75">
      <c r="A39" s="232"/>
      <c r="B39" s="253" t="s">
        <v>218</v>
      </c>
      <c r="C39" s="252"/>
      <c r="D39" s="252"/>
      <c r="E39" s="252"/>
      <c r="F39" s="204"/>
      <c r="H39" s="241"/>
    </row>
    <row r="40" spans="1:8" ht="12.75">
      <c r="A40" s="232"/>
      <c r="B40" s="253" t="s">
        <v>219</v>
      </c>
      <c r="C40" s="252">
        <v>1</v>
      </c>
      <c r="D40" s="252"/>
      <c r="E40" s="252"/>
      <c r="F40" s="204"/>
      <c r="H40" s="241"/>
    </row>
    <row r="41" spans="1:8" ht="12.75">
      <c r="A41" s="232"/>
      <c r="B41" s="253" t="s">
        <v>220</v>
      </c>
      <c r="C41" s="252"/>
      <c r="D41" s="252"/>
      <c r="E41" s="252"/>
      <c r="F41" s="204"/>
      <c r="H41" s="241"/>
    </row>
    <row r="42" spans="1:8" ht="12.75">
      <c r="A42" s="232"/>
      <c r="B42" s="253" t="s">
        <v>221</v>
      </c>
      <c r="C42" s="252">
        <v>3</v>
      </c>
      <c r="D42" s="252">
        <v>2</v>
      </c>
      <c r="E42" s="252"/>
      <c r="F42" s="204"/>
      <c r="H42" s="241"/>
    </row>
    <row r="43" spans="1:8" ht="12.75">
      <c r="A43" s="232"/>
      <c r="B43" s="254" t="s">
        <v>222</v>
      </c>
      <c r="C43" s="255">
        <v>180</v>
      </c>
      <c r="D43" s="256">
        <v>2</v>
      </c>
      <c r="E43" s="256"/>
      <c r="F43" s="205"/>
      <c r="H43" s="241"/>
    </row>
    <row r="44" spans="1:8" ht="17.25" customHeight="1">
      <c r="A44" s="232"/>
      <c r="B44" s="257" t="s">
        <v>223</v>
      </c>
      <c r="C44" s="258">
        <f>SUM(C27:C43)</f>
        <v>676</v>
      </c>
      <c r="D44" s="258">
        <f>SUM(D27:D43)</f>
        <v>113</v>
      </c>
      <c r="E44" s="258">
        <f>SUM(E27:E43)</f>
        <v>0</v>
      </c>
      <c r="F44" s="259">
        <f>SUM(F27:F43)</f>
        <v>0</v>
      </c>
      <c r="H44" s="241"/>
    </row>
    <row r="45" spans="1:8" ht="12.75">
      <c r="A45" s="232"/>
      <c r="B45" s="260" t="s">
        <v>137</v>
      </c>
      <c r="C45" s="261"/>
      <c r="D45" s="261"/>
      <c r="E45" s="261"/>
      <c r="F45" s="262"/>
      <c r="H45" s="241"/>
    </row>
    <row r="46" spans="1:8" ht="12.75">
      <c r="A46" s="232"/>
      <c r="B46" s="254" t="s">
        <v>224</v>
      </c>
      <c r="C46" s="263">
        <v>72</v>
      </c>
      <c r="D46" s="264"/>
      <c r="E46" s="256"/>
      <c r="F46" s="263"/>
      <c r="H46" s="241"/>
    </row>
    <row r="47" spans="1:8" ht="17.25" customHeight="1">
      <c r="A47" s="232"/>
      <c r="B47" s="257" t="s">
        <v>225</v>
      </c>
      <c r="C47" s="265">
        <f>SUM(C46:C46)</f>
        <v>72</v>
      </c>
      <c r="D47" s="266"/>
      <c r="E47" s="267">
        <f>SUM(E46:E46)</f>
        <v>0</v>
      </c>
      <c r="F47" s="265">
        <f>SUM(F46:F46)</f>
        <v>0</v>
      </c>
      <c r="H47" s="241"/>
    </row>
    <row r="48" spans="4:5" ht="12.75">
      <c r="D48" s="51"/>
      <c r="E48" s="51"/>
    </row>
    <row r="50" spans="2:8" ht="12.75" customHeight="1">
      <c r="B50" s="492" t="s">
        <v>226</v>
      </c>
      <c r="C50" s="492"/>
      <c r="H50" s="239"/>
    </row>
    <row r="51" spans="2:8" ht="12.75">
      <c r="B51" s="123" t="s">
        <v>227</v>
      </c>
      <c r="C51" s="268">
        <v>18</v>
      </c>
      <c r="H51" s="241"/>
    </row>
    <row r="52" spans="2:8" ht="12.75">
      <c r="B52" s="123" t="s">
        <v>228</v>
      </c>
      <c r="C52" s="268">
        <v>37</v>
      </c>
      <c r="H52" s="241"/>
    </row>
    <row r="53" spans="2:8" ht="12.75">
      <c r="B53" s="123" t="s">
        <v>229</v>
      </c>
      <c r="C53" s="269">
        <v>2</v>
      </c>
      <c r="H53" s="241"/>
    </row>
    <row r="54" spans="2:8" ht="12.75">
      <c r="B54" s="123" t="s">
        <v>230</v>
      </c>
      <c r="C54" s="243">
        <v>7</v>
      </c>
      <c r="H54" s="241"/>
    </row>
    <row r="55" spans="2:8" ht="12.75">
      <c r="B55" s="123" t="s">
        <v>231</v>
      </c>
      <c r="C55" s="243">
        <v>96</v>
      </c>
      <c r="H55" s="241"/>
    </row>
    <row r="56" spans="2:9" ht="12.75">
      <c r="B56" s="123" t="s">
        <v>232</v>
      </c>
      <c r="C56" s="270">
        <v>46</v>
      </c>
      <c r="I56" s="241"/>
    </row>
    <row r="57" spans="2:9" ht="12.75">
      <c r="B57" s="123" t="s">
        <v>233</v>
      </c>
      <c r="C57" s="270">
        <v>46</v>
      </c>
      <c r="I57" s="241"/>
    </row>
    <row r="58" spans="2:9" ht="12.75">
      <c r="B58" s="123" t="s">
        <v>234</v>
      </c>
      <c r="C58" s="268"/>
      <c r="I58" s="241"/>
    </row>
    <row r="59" spans="2:9" ht="12.75">
      <c r="B59" s="244" t="s">
        <v>235</v>
      </c>
      <c r="C59" s="270"/>
      <c r="I59" s="241"/>
    </row>
    <row r="60" spans="2:9" ht="12.75">
      <c r="B60" s="124" t="s">
        <v>236</v>
      </c>
      <c r="C60" s="235">
        <v>197</v>
      </c>
      <c r="I60" s="241"/>
    </row>
    <row r="63" spans="2:9" ht="12.75" customHeight="1">
      <c r="B63" s="492" t="s">
        <v>237</v>
      </c>
      <c r="C63" s="492"/>
      <c r="I63" s="239"/>
    </row>
    <row r="64" spans="2:9" ht="12.75">
      <c r="B64" s="244" t="s">
        <v>238</v>
      </c>
      <c r="C64" s="268"/>
      <c r="I64" s="241"/>
    </row>
    <row r="65" spans="2:9" ht="12.75">
      <c r="B65" s="244" t="s">
        <v>239</v>
      </c>
      <c r="C65" s="268">
        <v>13</v>
      </c>
      <c r="I65" s="241"/>
    </row>
    <row r="66" spans="2:9" ht="12.75" customHeight="1">
      <c r="B66" s="463" t="s">
        <v>240</v>
      </c>
      <c r="C66" s="463"/>
      <c r="I66" s="241"/>
    </row>
    <row r="67" spans="2:9" ht="12.75">
      <c r="B67" s="271" t="s">
        <v>241</v>
      </c>
      <c r="C67" s="272">
        <f>SUM(C68:C71)</f>
        <v>35</v>
      </c>
      <c r="D67" s="273"/>
      <c r="E67" s="274"/>
      <c r="I67" s="241"/>
    </row>
    <row r="68" spans="2:9" ht="12.75">
      <c r="B68" s="200" t="s">
        <v>242</v>
      </c>
      <c r="C68" s="243">
        <v>20</v>
      </c>
      <c r="I68" s="241"/>
    </row>
    <row r="69" spans="2:9" ht="12.75">
      <c r="B69" s="123" t="s">
        <v>243</v>
      </c>
      <c r="C69" s="270">
        <v>15</v>
      </c>
      <c r="I69" s="241"/>
    </row>
    <row r="70" spans="2:9" ht="12.75">
      <c r="B70" s="123" t="s">
        <v>244</v>
      </c>
      <c r="C70" s="270"/>
      <c r="I70" s="241"/>
    </row>
    <row r="71" spans="2:9" ht="12.75">
      <c r="B71" s="124" t="s">
        <v>245</v>
      </c>
      <c r="C71" s="235"/>
      <c r="I71" s="241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75" customWidth="1"/>
    <col min="2" max="2" width="27.57421875" style="275" customWidth="1"/>
    <col min="3" max="16384" width="11.421875" style="275" customWidth="1"/>
  </cols>
  <sheetData>
    <row r="3" spans="2:4" ht="51">
      <c r="B3" s="276"/>
      <c r="C3" s="277" t="s">
        <v>204</v>
      </c>
      <c r="D3" s="277" t="s">
        <v>818</v>
      </c>
    </row>
    <row r="4" spans="2:4" ht="12.75" customHeight="1">
      <c r="B4" s="278" t="s">
        <v>246</v>
      </c>
      <c r="C4" s="279">
        <f>SUM(DatosViolenciaDoméstica!C27:C33)</f>
        <v>419</v>
      </c>
      <c r="D4" s="279">
        <f>SUM(DatosViolenciaDoméstica!D27:D33)</f>
        <v>104</v>
      </c>
    </row>
    <row r="5" spans="2:4" ht="12.75">
      <c r="B5" s="278" t="s">
        <v>90</v>
      </c>
      <c r="C5" s="279">
        <f>SUM(DatosViolenciaDoméstica!C34:C36)</f>
        <v>73</v>
      </c>
      <c r="D5" s="279">
        <f>SUM(DatosViolenciaDoméstica!D34:D36)</f>
        <v>5</v>
      </c>
    </row>
    <row r="6" spans="2:4" ht="12.75" customHeight="1">
      <c r="B6" s="278" t="s">
        <v>247</v>
      </c>
      <c r="C6" s="279">
        <f>DatosViolenciaDoméstica!C37</f>
        <v>0</v>
      </c>
      <c r="D6" s="279">
        <f>DatosViolenciaDoméstica!D37</f>
        <v>0</v>
      </c>
    </row>
    <row r="7" spans="2:4" ht="12.75" customHeight="1">
      <c r="B7" s="278" t="s">
        <v>248</v>
      </c>
      <c r="C7" s="279">
        <f>SUM(DatosViolenciaDoméstica!C38:C40)</f>
        <v>1</v>
      </c>
      <c r="D7" s="279">
        <f>SUM(DatosViolenciaDoméstica!D38:D40)</f>
        <v>0</v>
      </c>
    </row>
    <row r="8" spans="2:4" ht="12.75" customHeight="1">
      <c r="B8" s="278" t="s">
        <v>249</v>
      </c>
      <c r="C8" s="279">
        <f>DatosViolenciaDoméstica!C41</f>
        <v>0</v>
      </c>
      <c r="D8" s="279">
        <f>DatosViolenciaDoméstica!D41</f>
        <v>0</v>
      </c>
    </row>
    <row r="9" spans="2:4" ht="12.75" customHeight="1">
      <c r="B9" s="278" t="s">
        <v>250</v>
      </c>
      <c r="C9" s="279">
        <f>SUM(DatosViolenciaDoméstica!C42:C43)</f>
        <v>183</v>
      </c>
      <c r="D9" s="279">
        <f>SUM(DatosViolenciaDoméstica!D42:D43)</f>
        <v>4</v>
      </c>
    </row>
    <row r="10" spans="2:4" ht="12.75">
      <c r="B10" s="278" t="s">
        <v>562</v>
      </c>
      <c r="C10" s="279">
        <f>DatosViolenciaDoméstica!C47</f>
        <v>72</v>
      </c>
      <c r="D10" s="279">
        <f>DatosViolenciaDoméstica!D47</f>
        <v>0</v>
      </c>
    </row>
    <row r="14" spans="2:3" ht="12.75" customHeight="1">
      <c r="B14" s="497" t="s">
        <v>237</v>
      </c>
      <c r="C14" s="497"/>
    </row>
    <row r="15" spans="2:3" ht="12.75">
      <c r="B15" s="280" t="s">
        <v>251</v>
      </c>
      <c r="C15" s="281">
        <f>DatosViolenciaDoméstica!C64</f>
        <v>0</v>
      </c>
    </row>
    <row r="16" spans="2:3" ht="12.75">
      <c r="B16" s="282" t="s">
        <v>252</v>
      </c>
      <c r="C16" s="283">
        <f>DatosViolenciaDoméstica!C67</f>
        <v>35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553</v>
      </c>
    </row>
    <row r="4" spans="2:3" ht="12.75">
      <c r="B4" s="195"/>
      <c r="C4" s="195"/>
    </row>
    <row r="5" spans="2:8" ht="12.75" customHeight="1">
      <c r="B5" s="492" t="s">
        <v>253</v>
      </c>
      <c r="C5" s="492"/>
      <c r="E5" s="199"/>
      <c r="H5" s="239"/>
    </row>
    <row r="6" spans="2:8" ht="14.25" customHeight="1">
      <c r="B6" s="500" t="s">
        <v>254</v>
      </c>
      <c r="C6" s="500"/>
      <c r="D6" s="240"/>
      <c r="E6" s="285"/>
      <c r="H6" s="241"/>
    </row>
    <row r="7" spans="2:8" ht="12.75">
      <c r="B7" s="200" t="s">
        <v>529</v>
      </c>
      <c r="C7" s="286">
        <v>458</v>
      </c>
      <c r="H7" s="241"/>
    </row>
    <row r="8" spans="2:8" ht="12.75">
      <c r="B8" s="206" t="s">
        <v>191</v>
      </c>
      <c r="C8" s="287">
        <v>201</v>
      </c>
      <c r="H8" s="241"/>
    </row>
    <row r="9" spans="2:8" ht="12.75">
      <c r="B9" s="206" t="s">
        <v>255</v>
      </c>
      <c r="C9" s="287">
        <v>1230</v>
      </c>
      <c r="H9" s="241"/>
    </row>
    <row r="10" spans="2:8" ht="12.75">
      <c r="B10" s="206" t="s">
        <v>256</v>
      </c>
      <c r="C10" s="287">
        <v>198</v>
      </c>
      <c r="H10" s="241"/>
    </row>
    <row r="11" spans="2:8" ht="12.75">
      <c r="B11" s="206" t="s">
        <v>193</v>
      </c>
      <c r="C11" s="287">
        <v>1</v>
      </c>
      <c r="H11" s="241"/>
    </row>
    <row r="12" spans="2:8" ht="12.75">
      <c r="B12" s="206" t="s">
        <v>194</v>
      </c>
      <c r="C12" s="287">
        <v>1</v>
      </c>
      <c r="H12" s="241"/>
    </row>
    <row r="13" spans="2:8" ht="12.75">
      <c r="B13" s="206" t="s">
        <v>257</v>
      </c>
      <c r="C13" s="287">
        <v>0</v>
      </c>
      <c r="H13" s="241"/>
    </row>
    <row r="14" spans="2:8" ht="12.75">
      <c r="B14" s="124" t="s">
        <v>258</v>
      </c>
      <c r="C14" s="288">
        <v>0</v>
      </c>
      <c r="D14" s="240"/>
      <c r="H14" s="241"/>
    </row>
    <row r="15" ht="13.5" customHeight="1">
      <c r="C15" s="289"/>
    </row>
    <row r="16" ht="13.5" customHeight="1">
      <c r="C16" s="51"/>
    </row>
    <row r="17" spans="2:8" ht="12.75" customHeight="1">
      <c r="B17" s="492" t="s">
        <v>259</v>
      </c>
      <c r="C17" s="492"/>
      <c r="E17" s="199"/>
      <c r="H17" s="239"/>
    </row>
    <row r="18" spans="2:8" ht="12.75">
      <c r="B18" s="200" t="s">
        <v>260</v>
      </c>
      <c r="C18" s="286">
        <v>339</v>
      </c>
      <c r="H18" s="241"/>
    </row>
    <row r="19" spans="2:8" ht="12.75">
      <c r="B19" s="206" t="s">
        <v>261</v>
      </c>
      <c r="C19" s="287">
        <v>161</v>
      </c>
      <c r="H19" s="241"/>
    </row>
    <row r="20" spans="2:8" ht="12.75">
      <c r="B20" s="206" t="s">
        <v>262</v>
      </c>
      <c r="C20" s="287">
        <v>41</v>
      </c>
      <c r="H20" s="241"/>
    </row>
    <row r="21" spans="2:8" ht="12.75">
      <c r="B21" s="124" t="s">
        <v>263</v>
      </c>
      <c r="C21" s="245">
        <v>159</v>
      </c>
      <c r="D21" s="240"/>
      <c r="H21" s="241"/>
    </row>
    <row r="22" ht="13.5" customHeight="1">
      <c r="C22" s="51"/>
    </row>
    <row r="24" spans="2:8" ht="12.75" customHeight="1">
      <c r="B24" s="493" t="s">
        <v>264</v>
      </c>
      <c r="C24" s="493"/>
      <c r="D24" s="493"/>
      <c r="E24" s="493"/>
      <c r="F24" s="493"/>
      <c r="H24" s="239"/>
    </row>
    <row r="25" spans="1:8" ht="12.75" customHeight="1">
      <c r="A25" s="232"/>
      <c r="B25" s="494" t="s">
        <v>126</v>
      </c>
      <c r="C25" s="494"/>
      <c r="D25" s="494"/>
      <c r="E25" s="494"/>
      <c r="F25" s="494"/>
      <c r="G25" s="240"/>
      <c r="H25" s="241"/>
    </row>
    <row r="26" spans="1:8" s="291" customFormat="1" ht="12.75" customHeight="1">
      <c r="A26" s="290"/>
      <c r="B26" s="499"/>
      <c r="C26" s="499"/>
      <c r="D26" s="499"/>
      <c r="E26" s="496" t="s">
        <v>556</v>
      </c>
      <c r="F26" s="496"/>
      <c r="H26" s="292"/>
    </row>
    <row r="27" spans="1:8" s="291" customFormat="1" ht="25.5">
      <c r="A27" s="290"/>
      <c r="B27" s="293"/>
      <c r="C27" s="247" t="s">
        <v>204</v>
      </c>
      <c r="D27" s="247" t="s">
        <v>205</v>
      </c>
      <c r="E27" s="247" t="s">
        <v>206</v>
      </c>
      <c r="F27" s="248" t="s">
        <v>207</v>
      </c>
      <c r="H27" s="292"/>
    </row>
    <row r="28" spans="1:8" ht="12.75">
      <c r="A28" s="232"/>
      <c r="B28" s="249" t="s">
        <v>208</v>
      </c>
      <c r="C28" s="252"/>
      <c r="D28" s="251"/>
      <c r="E28" s="252"/>
      <c r="F28" s="204"/>
      <c r="H28" s="241"/>
    </row>
    <row r="29" spans="1:8" ht="12.75">
      <c r="A29" s="232"/>
      <c r="B29" s="253" t="s">
        <v>209</v>
      </c>
      <c r="C29" s="252"/>
      <c r="D29" s="252"/>
      <c r="E29" s="252"/>
      <c r="F29" s="204"/>
      <c r="H29" s="241"/>
    </row>
    <row r="30" spans="1:8" ht="12.75">
      <c r="A30" s="232"/>
      <c r="B30" s="253" t="s">
        <v>210</v>
      </c>
      <c r="C30" s="252"/>
      <c r="D30" s="252"/>
      <c r="E30" s="252"/>
      <c r="F30" s="204"/>
      <c r="H30" s="241"/>
    </row>
    <row r="31" spans="1:8" ht="12.75">
      <c r="A31" s="232"/>
      <c r="B31" s="253" t="s">
        <v>211</v>
      </c>
      <c r="C31" s="252"/>
      <c r="D31" s="252"/>
      <c r="E31" s="252"/>
      <c r="F31" s="204"/>
      <c r="H31" s="241"/>
    </row>
    <row r="32" spans="1:8" ht="12.75">
      <c r="A32" s="232"/>
      <c r="B32" s="253" t="s">
        <v>116</v>
      </c>
      <c r="C32" s="252">
        <v>83</v>
      </c>
      <c r="D32" s="252">
        <v>13</v>
      </c>
      <c r="E32" s="252">
        <v>3</v>
      </c>
      <c r="F32" s="204"/>
      <c r="H32" s="241"/>
    </row>
    <row r="33" spans="1:8" ht="12.75">
      <c r="A33" s="232"/>
      <c r="B33" s="253" t="s">
        <v>265</v>
      </c>
      <c r="C33" s="252">
        <v>721</v>
      </c>
      <c r="D33" s="252">
        <v>263</v>
      </c>
      <c r="E33" s="252">
        <v>103</v>
      </c>
      <c r="F33" s="204">
        <v>35</v>
      </c>
      <c r="H33" s="241"/>
    </row>
    <row r="34" spans="1:8" ht="12.75" customHeight="1">
      <c r="A34" s="232"/>
      <c r="B34" s="253" t="s">
        <v>213</v>
      </c>
      <c r="C34" s="252">
        <v>134</v>
      </c>
      <c r="D34" s="252">
        <v>46</v>
      </c>
      <c r="E34" s="252">
        <v>6</v>
      </c>
      <c r="F34" s="204"/>
      <c r="H34" s="241"/>
    </row>
    <row r="35" spans="1:8" ht="12.75">
      <c r="A35" s="232"/>
      <c r="B35" s="253" t="s">
        <v>266</v>
      </c>
      <c r="C35" s="252"/>
      <c r="D35" s="252"/>
      <c r="E35" s="252"/>
      <c r="F35" s="204"/>
      <c r="H35" s="241"/>
    </row>
    <row r="36" spans="1:8" ht="12.75">
      <c r="A36" s="232"/>
      <c r="B36" s="253" t="s">
        <v>267</v>
      </c>
      <c r="C36" s="252">
        <v>287</v>
      </c>
      <c r="D36" s="252">
        <v>68</v>
      </c>
      <c r="E36" s="252">
        <v>18</v>
      </c>
      <c r="F36" s="204">
        <v>6</v>
      </c>
      <c r="H36" s="241"/>
    </row>
    <row r="37" spans="1:8" ht="12.75">
      <c r="A37" s="232"/>
      <c r="B37" s="253" t="s">
        <v>268</v>
      </c>
      <c r="C37" s="252">
        <v>173</v>
      </c>
      <c r="D37" s="252">
        <v>24</v>
      </c>
      <c r="E37" s="252">
        <v>5</v>
      </c>
      <c r="F37" s="204"/>
      <c r="H37" s="241"/>
    </row>
    <row r="38" spans="1:8" ht="12.75">
      <c r="A38" s="232"/>
      <c r="B38" s="253" t="s">
        <v>217</v>
      </c>
      <c r="C38" s="252">
        <v>3</v>
      </c>
      <c r="D38" s="252">
        <v>1</v>
      </c>
      <c r="E38" s="252"/>
      <c r="F38" s="204"/>
      <c r="H38" s="241"/>
    </row>
    <row r="39" spans="1:8" ht="12.75">
      <c r="A39" s="232"/>
      <c r="B39" s="253" t="s">
        <v>864</v>
      </c>
      <c r="C39" s="252">
        <v>1</v>
      </c>
      <c r="D39" s="252">
        <v>1</v>
      </c>
      <c r="E39" s="252"/>
      <c r="F39" s="204"/>
      <c r="H39" s="241"/>
    </row>
    <row r="40" spans="1:8" ht="12.75">
      <c r="A40" s="232"/>
      <c r="B40" s="253" t="s">
        <v>218</v>
      </c>
      <c r="C40" s="252"/>
      <c r="D40" s="252"/>
      <c r="E40" s="252"/>
      <c r="F40" s="204"/>
      <c r="H40" s="241"/>
    </row>
    <row r="41" spans="1:8" ht="12.75">
      <c r="A41" s="232"/>
      <c r="B41" s="253" t="s">
        <v>219</v>
      </c>
      <c r="C41" s="252">
        <v>6</v>
      </c>
      <c r="D41" s="252">
        <v>1</v>
      </c>
      <c r="E41" s="252"/>
      <c r="F41" s="204"/>
      <c r="H41" s="241"/>
    </row>
    <row r="42" spans="1:8" ht="12.75">
      <c r="A42" s="232"/>
      <c r="B42" s="253" t="s">
        <v>220</v>
      </c>
      <c r="C42" s="252"/>
      <c r="D42" s="252"/>
      <c r="E42" s="252"/>
      <c r="F42" s="204"/>
      <c r="H42" s="241"/>
    </row>
    <row r="43" spans="1:8" ht="12.75">
      <c r="A43" s="232"/>
      <c r="B43" s="253" t="s">
        <v>269</v>
      </c>
      <c r="C43" s="252">
        <v>5</v>
      </c>
      <c r="D43" s="252">
        <v>18</v>
      </c>
      <c r="E43" s="252">
        <v>16</v>
      </c>
      <c r="F43" s="204">
        <v>6</v>
      </c>
      <c r="H43" s="241"/>
    </row>
    <row r="44" spans="1:8" ht="12.75">
      <c r="A44" s="232"/>
      <c r="B44" s="253" t="s">
        <v>270</v>
      </c>
      <c r="C44" s="252"/>
      <c r="D44" s="252"/>
      <c r="E44" s="252"/>
      <c r="F44" s="204"/>
      <c r="H44" s="241"/>
    </row>
    <row r="45" spans="1:8" ht="12.75">
      <c r="A45" s="232"/>
      <c r="B45" s="254" t="s">
        <v>222</v>
      </c>
      <c r="C45" s="255">
        <v>59</v>
      </c>
      <c r="D45" s="256">
        <v>14</v>
      </c>
      <c r="E45" s="256">
        <v>17</v>
      </c>
      <c r="F45" s="263"/>
      <c r="H45" s="241"/>
    </row>
    <row r="46" spans="1:8" ht="17.25" customHeight="1">
      <c r="A46" s="232"/>
      <c r="B46" s="257" t="s">
        <v>223</v>
      </c>
      <c r="C46" s="258">
        <f>SUM(C28:C45)</f>
        <v>1472</v>
      </c>
      <c r="D46" s="258">
        <f>SUM(D28:D45)</f>
        <v>449</v>
      </c>
      <c r="E46" s="258">
        <f>SUM(E28:E45)</f>
        <v>168</v>
      </c>
      <c r="F46" s="259">
        <f>SUM(F28:F45)</f>
        <v>47</v>
      </c>
      <c r="H46" s="241"/>
    </row>
    <row r="47" spans="1:8" ht="12.75" customHeight="1">
      <c r="A47" s="232"/>
      <c r="B47" s="498" t="s">
        <v>137</v>
      </c>
      <c r="C47" s="498"/>
      <c r="D47" s="498"/>
      <c r="E47" s="498"/>
      <c r="F47" s="498"/>
      <c r="H47" s="241"/>
    </row>
    <row r="48" spans="1:8" ht="12.75">
      <c r="A48" s="232"/>
      <c r="B48" s="295" t="s">
        <v>224</v>
      </c>
      <c r="C48" s="296"/>
      <c r="D48" s="297"/>
      <c r="E48" s="298"/>
      <c r="F48" s="299"/>
      <c r="H48" s="24"/>
    </row>
    <row r="49" spans="1:8" ht="17.25" customHeight="1">
      <c r="A49" s="232"/>
      <c r="B49" s="257" t="s">
        <v>271</v>
      </c>
      <c r="C49" s="265">
        <f>SUM(C48:C48)</f>
        <v>0</v>
      </c>
      <c r="D49" s="300"/>
      <c r="E49" s="301">
        <f>SUM(E48:E48)</f>
        <v>0</v>
      </c>
      <c r="F49" s="302">
        <f>SUM(F48:F48)</f>
        <v>0</v>
      </c>
      <c r="H49" s="24"/>
    </row>
    <row r="50" spans="4:5" ht="12.75">
      <c r="D50" s="51"/>
      <c r="E50" s="51"/>
    </row>
    <row r="52" spans="2:8" ht="12.75" customHeight="1">
      <c r="B52" s="492" t="s">
        <v>272</v>
      </c>
      <c r="C52" s="492"/>
      <c r="H52" s="239"/>
    </row>
    <row r="53" spans="2:8" ht="12.75">
      <c r="B53" s="123" t="s">
        <v>273</v>
      </c>
      <c r="C53" s="268">
        <v>14</v>
      </c>
      <c r="H53" s="241"/>
    </row>
    <row r="54" spans="2:8" ht="12.75">
      <c r="B54" s="244" t="s">
        <v>274</v>
      </c>
      <c r="C54" s="268">
        <v>25</v>
      </c>
      <c r="H54" s="241"/>
    </row>
    <row r="55" spans="1:8" ht="17.25" customHeight="1">
      <c r="A55" s="232"/>
      <c r="B55" s="294" t="s">
        <v>615</v>
      </c>
      <c r="C55" s="265">
        <f>SUM(C53:C54)</f>
        <v>39</v>
      </c>
      <c r="D55" s="303"/>
      <c r="H55" s="24"/>
    </row>
    <row r="58" spans="2:8" ht="12.75" customHeight="1">
      <c r="B58" s="492" t="s">
        <v>275</v>
      </c>
      <c r="C58" s="492"/>
      <c r="H58" s="239"/>
    </row>
    <row r="59" spans="2:8" ht="12.75">
      <c r="B59" s="123" t="s">
        <v>227</v>
      </c>
      <c r="C59" s="268">
        <v>398</v>
      </c>
      <c r="H59" s="241"/>
    </row>
    <row r="60" spans="2:8" ht="12.75">
      <c r="B60" s="123" t="s">
        <v>228</v>
      </c>
      <c r="C60" s="268">
        <v>216</v>
      </c>
      <c r="H60" s="241"/>
    </row>
    <row r="61" spans="2:8" ht="12.75">
      <c r="B61" s="123" t="s">
        <v>229</v>
      </c>
      <c r="C61" s="268">
        <v>40</v>
      </c>
      <c r="H61" s="241"/>
    </row>
    <row r="62" spans="2:8" ht="12.75">
      <c r="B62" s="123" t="s">
        <v>230</v>
      </c>
      <c r="C62" s="243">
        <v>38</v>
      </c>
      <c r="H62" s="241"/>
    </row>
    <row r="63" spans="2:8" ht="12.75">
      <c r="B63" s="123" t="s">
        <v>276</v>
      </c>
      <c r="C63" s="243">
        <v>366</v>
      </c>
      <c r="H63" s="241"/>
    </row>
    <row r="64" spans="2:8" ht="12.75">
      <c r="B64" s="294" t="s">
        <v>615</v>
      </c>
      <c r="C64" s="265">
        <f>SUM(C59:C63)</f>
        <v>1058</v>
      </c>
      <c r="H64" s="241"/>
    </row>
    <row r="67" spans="2:8" ht="12.75" customHeight="1">
      <c r="B67" s="492" t="s">
        <v>277</v>
      </c>
      <c r="C67" s="492"/>
      <c r="H67" s="239"/>
    </row>
    <row r="68" spans="2:8" ht="12.75">
      <c r="B68" s="271" t="s">
        <v>278</v>
      </c>
      <c r="C68" s="233">
        <v>0</v>
      </c>
      <c r="H68" s="241"/>
    </row>
    <row r="69" spans="2:8" ht="12.75">
      <c r="B69" s="124" t="s">
        <v>279</v>
      </c>
      <c r="C69" s="245">
        <v>0</v>
      </c>
      <c r="H69" s="241"/>
    </row>
    <row r="70" spans="2:8" ht="12.75">
      <c r="B70" s="294" t="s">
        <v>615</v>
      </c>
      <c r="C70" s="304">
        <f>SUM(C68+C69)</f>
        <v>0</v>
      </c>
      <c r="H70" s="241"/>
    </row>
    <row r="73" spans="2:8" ht="12.75" customHeight="1">
      <c r="B73" s="492" t="s">
        <v>280</v>
      </c>
      <c r="C73" s="492"/>
      <c r="H73" s="239"/>
    </row>
    <row r="74" spans="2:8" ht="12.75" customHeight="1">
      <c r="B74" s="123" t="s">
        <v>281</v>
      </c>
      <c r="C74" s="270">
        <v>3</v>
      </c>
      <c r="H74" s="239"/>
    </row>
    <row r="75" spans="2:8" ht="12.75">
      <c r="B75" s="123" t="s">
        <v>282</v>
      </c>
      <c r="C75" s="270">
        <v>17</v>
      </c>
      <c r="H75" s="241"/>
    </row>
    <row r="76" spans="2:8" ht="12.75" customHeight="1">
      <c r="B76" s="123" t="s">
        <v>283</v>
      </c>
      <c r="C76" s="270">
        <v>340</v>
      </c>
      <c r="H76" s="241"/>
    </row>
    <row r="77" spans="2:8" ht="12.75">
      <c r="B77" s="123" t="s">
        <v>242</v>
      </c>
      <c r="C77" s="270">
        <v>202</v>
      </c>
      <c r="D77" s="273"/>
      <c r="E77" s="274"/>
      <c r="H77" s="241"/>
    </row>
    <row r="78" spans="2:8" ht="12.75">
      <c r="B78" s="206" t="s">
        <v>243</v>
      </c>
      <c r="C78" s="269">
        <v>138</v>
      </c>
      <c r="H78" s="241"/>
    </row>
    <row r="79" spans="2:8" ht="12.75">
      <c r="B79" s="123" t="s">
        <v>244</v>
      </c>
      <c r="C79" s="270">
        <v>78</v>
      </c>
      <c r="H79" s="241"/>
    </row>
    <row r="80" spans="2:8" ht="12.75">
      <c r="B80" s="244" t="s">
        <v>284</v>
      </c>
      <c r="C80" s="243">
        <v>1</v>
      </c>
      <c r="H80" s="241"/>
    </row>
    <row r="81" spans="2:3" ht="12.75">
      <c r="B81" s="289"/>
      <c r="C81" s="289"/>
    </row>
    <row r="82" spans="2:3" ht="12.75">
      <c r="B82" s="51"/>
      <c r="C82" s="51"/>
    </row>
    <row r="83" spans="2:8" ht="12.75" customHeight="1">
      <c r="B83" s="492" t="s">
        <v>285</v>
      </c>
      <c r="C83" s="492"/>
      <c r="H83" s="239"/>
    </row>
    <row r="84" spans="2:8" ht="12.75">
      <c r="B84" s="123" t="s">
        <v>286</v>
      </c>
      <c r="C84" s="233">
        <v>1</v>
      </c>
      <c r="H84" s="241"/>
    </row>
    <row r="85" spans="2:8" ht="12.75">
      <c r="B85" s="123" t="s">
        <v>287</v>
      </c>
      <c r="C85" s="269"/>
      <c r="H85" s="241"/>
    </row>
    <row r="86" spans="2:8" ht="12.75">
      <c r="B86" s="124" t="s">
        <v>288</v>
      </c>
      <c r="C86" s="245">
        <v>1</v>
      </c>
      <c r="H86" s="241"/>
    </row>
    <row r="87" spans="2:3" ht="12.75">
      <c r="B87" s="51"/>
      <c r="C87" s="51"/>
    </row>
    <row r="89" spans="2:8" ht="12.75" customHeight="1">
      <c r="B89" s="492" t="s">
        <v>289</v>
      </c>
      <c r="C89" s="492"/>
      <c r="H89" s="239"/>
    </row>
    <row r="90" spans="2:8" ht="12.75" customHeight="1">
      <c r="B90" s="463" t="s">
        <v>290</v>
      </c>
      <c r="C90" s="463"/>
      <c r="H90" s="241"/>
    </row>
    <row r="91" spans="2:8" ht="12.75">
      <c r="B91" s="206" t="s">
        <v>291</v>
      </c>
      <c r="C91" s="268">
        <v>141</v>
      </c>
      <c r="H91" s="241"/>
    </row>
    <row r="92" spans="2:8" ht="12.75">
      <c r="B92" s="244" t="s">
        <v>705</v>
      </c>
      <c r="C92" s="245">
        <v>37</v>
      </c>
      <c r="H92" s="241"/>
    </row>
    <row r="93" spans="2:8" ht="12.75">
      <c r="B93" s="271" t="s">
        <v>292</v>
      </c>
      <c r="C93" s="220">
        <v>93</v>
      </c>
      <c r="H93" s="241"/>
    </row>
    <row r="94" spans="2:8" ht="12.75">
      <c r="B94" s="127" t="s">
        <v>293</v>
      </c>
      <c r="C94" s="220">
        <v>53</v>
      </c>
      <c r="H94" s="241"/>
    </row>
    <row r="95" spans="2:8" ht="12.75">
      <c r="B95" s="294" t="s">
        <v>294</v>
      </c>
      <c r="C95" s="269"/>
      <c r="H95" s="241"/>
    </row>
    <row r="96" ht="12.75">
      <c r="C96" s="289"/>
    </row>
  </sheetData>
  <sheetProtection/>
  <mergeCells count="15">
    <mergeCell ref="B25:F25"/>
    <mergeCell ref="B26:D26"/>
    <mergeCell ref="E26:F26"/>
    <mergeCell ref="B5:C5"/>
    <mergeCell ref="B6:C6"/>
    <mergeCell ref="B17:C17"/>
    <mergeCell ref="B24:F24"/>
    <mergeCell ref="B47:F47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2014-06-11T09:24:34Z</dcterms:created>
  <dcterms:modified xsi:type="dcterms:W3CDTF">2014-06-11T09:25:10Z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