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8" activeTab="0"/>
  </bookViews>
  <sheets>
    <sheet name="Fisc_Provincial_CA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Género" sheetId="7" r:id="rId7"/>
    <sheet name="TablasVGeneroAux" sheetId="8" state="hidden" r:id="rId8"/>
    <sheet name="DatosViolenciaDoméstica" sheetId="9" r:id="rId9"/>
    <sheet name="TablasVDomestica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'Fisc_Provincial_CA'!$C$5</definedName>
    <definedName name="ANYO_MEMORIA_1">'Fisc_Provincial_CA'!$C$5</definedName>
    <definedName name="ANYO_MEMORIA_1_1">'Fisc_Provincial_CA'!$C$5-1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FSup_ActividadGub">'InformeDatosGrales'!$EP$4</definedName>
    <definedName name="FSup_Aforamientos">'InformeDatosGrales'!$DG$4</definedName>
    <definedName name="FSup_ContenciosoAdm">'InformeDatosGrales'!$DL$4</definedName>
    <definedName name="FSup_DilPrep_Destino">'InformeDatosGrales'!$EK$4</definedName>
    <definedName name="FSup_DilPrep_Origen">'InformeDatosGrales'!$EB$4</definedName>
    <definedName name="FSup_Laboral">'InformeDatosGrales'!$DU$4</definedName>
    <definedName name="FSup_Penal">'InformeDatosGrales'!$CY$4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_1">'Fisc_Provincial_CA'!$C$4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Calif_23">'InformeSinLaboral'!$H$3</definedName>
    <definedName name="VGeneroCalif_24">'InformeSeguridadVial'!$H$3</definedName>
    <definedName name="VGeneroIncoa">'InformeViolenciaGénero'!$K$3</definedName>
    <definedName name="VGeneroIncoa_23">'InformeSinLaboral'!$C$3</definedName>
    <definedName name="VGeneroIncoa_24">'InformeSeguridadVial'!$C$3</definedName>
    <definedName name="VGeneroMCaut">'InformeViolenciaGénero'!$Z$3</definedName>
    <definedName name="VGeneroMCaut_23">'InformeSinLaboral'!#REF!</definedName>
    <definedName name="VGeneroMCaut_24">'InformeSeguridadVial'!#REF!</definedName>
    <definedName name="VGeneroParent">'InformeViolenciaGénero'!$U$3</definedName>
    <definedName name="VGeneroParent_23">'InformeSinLaboral'!$M$3</definedName>
    <definedName name="VGeneroParent_24">'InformeSeguridadVial'!$M$3</definedName>
    <definedName name="VGeneroProcSent">'InformeViolenciaGénero'!$C$1</definedName>
    <definedName name="VGeneroProcSent_23">'InformeSinLaboral'!#REF!</definedName>
    <definedName name="VGeneroProcSent_24">'InformeSeguridadVial'!#REF!</definedName>
  </definedNames>
  <calcPr fullCalcOnLoad="1"/>
</workbook>
</file>

<file path=xl/sharedStrings.xml><?xml version="1.0" encoding="utf-8"?>
<sst xmlns="http://schemas.openxmlformats.org/spreadsheetml/2006/main" count="2462" uniqueCount="1088">
  <si>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</si>
  <si>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</si>
  <si>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</si>
  <si>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</si>
  <si>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</si>
  <si>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</si>
  <si>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</si>
  <si>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</si>
  <si>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</si>
  <si>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</si>
  <si>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</si>
  <si>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</si>
  <si>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</si>
  <si>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</si>
  <si>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</si>
  <si>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</si>
  <si>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</si>
  <si>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</si>
  <si>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</si>
  <si>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</si>
  <si>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</si>
  <si>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</si>
  <si>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</si>
  <si>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</si>
  <si>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</si>
  <si>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</si>
  <si>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</si>
  <si>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</si>
  <si>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</si>
  <si>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</si>
  <si>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</si>
  <si>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</si>
  <si>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</si>
  <si>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</si>
  <si>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</si>
  <si>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</si>
  <si>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</si>
  <si>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</si>
  <si>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</si>
  <si>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</si>
  <si>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</si>
  <si>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</si>
  <si>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</si>
  <si>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</si>
  <si>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</si>
  <si>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</si>
  <si>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</si>
  <si>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</si>
  <si>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</si>
  <si>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</si>
  <si>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</si>
  <si>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</si>
  <si>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</si>
  <si>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</si>
  <si>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</si>
  <si>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</si>
  <si>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</si>
  <si>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</si>
  <si>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</si>
  <si>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</si>
  <si>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</si>
  <si>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</si>
  <si>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</si>
  <si>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</si>
  <si>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</si>
  <si>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</si>
  <si>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</si>
  <si>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</si>
  <si>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</si>
  <si>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</si>
  <si>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</si>
  <si>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</si>
  <si>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</si>
  <si>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</si>
  <si>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</si>
  <si>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</si>
  <si>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</si>
  <si>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</si>
  <si>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</si>
  <si>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</si>
  <si>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</si>
  <si>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</si>
  <si>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</si>
  <si>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</si>
  <si>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</si>
  <si>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</si>
  <si>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</si>
  <si>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</si>
  <si>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</si>
  <si>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</si>
  <si>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</si>
  <si>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</si>
  <si>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</si>
  <si>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</si>
  <si>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</si>
  <si>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</si>
  <si>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</si>
  <si>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</si>
  <si>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</si>
  <si>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</si>
  <si>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</si>
  <si>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</si>
  <si>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</si>
  <si>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</si>
  <si>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</si>
  <si>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</si>
  <si>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</si>
  <si>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</si>
  <si>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</si>
  <si>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</si>
  <si>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</si>
  <si>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</si>
  <si>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</si>
  <si>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</si>
  <si>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</si>
  <si>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</si>
  <si>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</si>
  <si>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</si>
  <si>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</si>
  <si>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</si>
  <si>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</si>
  <si>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</si>
  <si>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</si>
  <si>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</si>
  <si>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</si>
  <si>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</si>
  <si>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</si>
  <si>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</si>
  <si>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</si>
  <si>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</si>
  <si>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</si>
  <si>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</si>
  <si>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</si>
  <si>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</si>
  <si>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</si>
  <si>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</si>
  <si>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</si>
  <si>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</si>
  <si>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</si>
  <si>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</si>
  <si>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</si>
  <si>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</si>
  <si>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</si>
  <si>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</si>
  <si>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</si>
  <si>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</si>
  <si>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</si>
  <si>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</si>
  <si>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</si>
  <si>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</si>
  <si>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</si>
  <si>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</si>
  <si>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</si>
  <si>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</si>
  <si>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</si>
  <si>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</si>
  <si>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</si>
  <si>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</si>
  <si>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</si>
  <si>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</si>
  <si>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</si>
  <si>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</si>
  <si>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</si>
  <si>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</si>
  <si>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</si>
  <si>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</si>
  <si>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</si>
  <si>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</si>
  <si>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</si>
  <si>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</si>
  <si>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</si>
  <si>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</si>
  <si>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</si>
  <si>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</si>
  <si>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</si>
  <si>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</si>
  <si>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</si>
  <si>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</si>
  <si>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</si>
  <si>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</si>
  <si>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</si>
  <si>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</si>
  <si>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</si>
  <si>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</si>
  <si>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</si>
  <si>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</si>
  <si>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</si>
  <si>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</si>
  <si>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</si>
  <si>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</si>
  <si>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</si>
  <si>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</si>
  <si>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</si>
  <si>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</si>
  <si>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</si>
  <si>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</si>
  <si>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</si>
  <si>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</si>
  <si>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</si>
  <si>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</si>
  <si>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</si>
  <si>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</si>
  <si>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</si>
  <si>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</si>
  <si>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</si>
  <si>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</si>
  <si>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</si>
  <si>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</si>
  <si>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</si>
  <si>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</si>
  <si>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</si>
  <si>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</si>
  <si>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</si>
  <si>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</si>
  <si>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</si>
  <si>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</si>
  <si>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</si>
  <si>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</si>
  <si>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</si>
  <si>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</si>
  <si>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</si>
  <si>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</si>
  <si>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</si>
  <si>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</si>
  <si>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Juicios Rápidos</t>
  </si>
  <si>
    <t>Diligencias Previas Juzgado de Instrucción</t>
  </si>
  <si>
    <t>Procedimiento Abreviado Juzgado de lo Penal</t>
  </si>
  <si>
    <t>Sumario</t>
  </si>
  <si>
    <t>Procedimiento Ordinario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</si>
  <si>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</si>
  <si>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</si>
  <si>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</si>
  <si>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</si>
  <si>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</si>
  <si>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</si>
  <si>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</si>
  <si>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</si>
  <si>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</si>
  <si>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</si>
  <si>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</si>
  <si>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</si>
  <si>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</si>
  <si>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</si>
  <si>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</si>
  <si>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</si>
  <si>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</si>
  <si>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</si>
  <si>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</si>
  <si>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</t>
  </si>
  <si>
    <t>Coacciones 172.2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</si>
  <si>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</si>
  <si>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</si>
  <si>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</si>
  <si>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</si>
  <si>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</si>
  <si>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</si>
  <si>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</si>
  <si>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Total Delitos</t>
  </si>
  <si>
    <t>Vejación injusta Art. 620.2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</si>
  <si>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</si>
  <si>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</si>
  <si>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</si>
  <si>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</si>
  <si>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</si>
  <si>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Cónyuge</t>
  </si>
  <si>
    <t>Ex cónyuge</t>
  </si>
  <si>
    <t>Pareja de hecho</t>
  </si>
  <si>
    <t>Ex pareja de hecho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</si>
  <si>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</si>
  <si>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</si>
  <si>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</si>
  <si>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</si>
  <si>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</si>
  <si>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</si>
  <si>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</si>
  <si>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</si>
  <si>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Denegadas</t>
  </si>
  <si>
    <t>Adoptadas solo con medidas penales</t>
  </si>
  <si>
    <t>Adoptadas con medidas civiles y penales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</si>
  <si>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</si>
  <si>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</si>
  <si>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</si>
  <si>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</si>
  <si>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</si>
  <si>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</si>
  <si>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</si>
  <si>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</si>
  <si>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</si>
  <si>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</si>
  <si>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</si>
  <si>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Vida e Integridad</t>
  </si>
  <si>
    <t>Integridad Moral</t>
  </si>
  <si>
    <t>Libertad Sexual</t>
  </si>
  <si>
    <t>Inviolabilidad del Domicilio</t>
  </si>
  <si>
    <t>Administración de la Justicia</t>
  </si>
  <si>
    <t>CUADRO IV. Medidas Cautelares.</t>
  </si>
  <si>
    <t>Orden de alejamiento</t>
  </si>
  <si>
    <t>Orden de protección</t>
  </si>
  <si>
    <t>CUADRO I: Procedimientos Incoados, Calificaciones y Sentencias</t>
  </si>
  <si>
    <t>INCOADOS</t>
  </si>
  <si>
    <t>Procedimiento Abreviado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</si>
  <si>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</si>
  <si>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</si>
  <si>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</si>
  <si>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</si>
  <si>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</si>
  <si>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</si>
  <si>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</si>
  <si>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</si>
  <si>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</si>
  <si>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Maltrato ocasional 153.1 C.P.</t>
  </si>
  <si>
    <t>Detención ilegal.</t>
  </si>
  <si>
    <t>Amenazas 171.4 C.P.</t>
  </si>
  <si>
    <t>Coacciones 172.2 C.P.</t>
  </si>
  <si>
    <t>Quebrantamiento de Medida Cautelar/Condena</t>
  </si>
  <si>
    <t>Total Falta</t>
  </si>
  <si>
    <t>CUADRO III. Parentesco de la víctima con el agresor.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</si>
  <si>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</si>
  <si>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</si>
  <si>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</si>
  <si>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</si>
  <si>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</si>
  <si>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</si>
  <si>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Prisión provisional, art. 503 LECr.</t>
  </si>
  <si>
    <t>Orden de alejamiento, art. 544 bis LECr.</t>
  </si>
  <si>
    <t>Orden de Protección, art. 544 ter LECr.</t>
  </si>
  <si>
    <t>Solicitadas</t>
  </si>
  <si>
    <t>Adoptadas con medidas solo civiles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</si>
  <si>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</si>
  <si>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</si>
  <si>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</si>
  <si>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</si>
  <si>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</si>
  <si>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</si>
  <si>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</si>
  <si>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</si>
  <si>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</si>
  <si>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</si>
  <si>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</si>
  <si>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</si>
  <si>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</si>
  <si>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</si>
  <si>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</si>
  <si>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</si>
  <si>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</si>
  <si>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</si>
  <si>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</si>
  <si>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</si>
  <si>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</si>
  <si>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</si>
  <si>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</si>
  <si>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</si>
  <si>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</si>
  <si>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</si>
  <si>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</si>
  <si>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</si>
  <si>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</si>
  <si>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</si>
  <si>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</si>
  <si>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</si>
  <si>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</si>
  <si>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</si>
  <si>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</si>
  <si>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</si>
  <si>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</si>
  <si>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 xml:space="preserve">JURIS/DICCION SOCIAL </t>
  </si>
  <si>
    <t>OTROS JURIS/DICCIÓN VOLUNTARIA</t>
  </si>
  <si>
    <t>COMPETENCIA Y JURIS/DICCIÓN</t>
  </si>
  <si>
    <t>Abstención por falta de competencia y juriS/Dicción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</si>
  <si>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</si>
  <si>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</si>
  <si>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</si>
  <si>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</si>
  <si>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</si>
  <si>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</si>
  <si>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</si>
  <si>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</si>
  <si>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</si>
  <si>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</si>
  <si>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</si>
  <si>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</si>
  <si>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</si>
  <si>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</si>
  <si>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</si>
  <si>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</si>
  <si>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</si>
  <si>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</si>
  <si>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</si>
  <si>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</si>
  <si>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</si>
  <si>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</si>
  <si>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</si>
  <si>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</si>
  <si>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</si>
  <si>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</si>
  <si>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</si>
  <si>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</si>
  <si>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</si>
  <si>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</si>
  <si>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</si>
  <si>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</si>
  <si>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</si>
  <si>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</si>
  <si>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</si>
  <si>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</si>
  <si>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</si>
  <si>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</si>
  <si>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</si>
  <si>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</si>
  <si>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</si>
  <si>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</si>
  <si>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</si>
  <si>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</si>
  <si>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</si>
  <si>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</si>
  <si>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</si>
  <si>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</si>
  <si>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</si>
  <si>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</si>
  <si>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</si>
  <si>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</si>
  <si>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</si>
  <si>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</si>
  <si>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</si>
  <si>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</si>
  <si>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</si>
  <si>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</si>
  <si>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</si>
  <si>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</si>
  <si>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</si>
  <si>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</si>
  <si>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</si>
  <si>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</si>
  <si>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</si>
  <si>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</si>
  <si>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</si>
  <si>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</si>
  <si>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ACTIVIDAD EN MATERIA PENAL</t>
  </si>
  <si>
    <t>AFORAMIENTOS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</si>
  <si>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</si>
  <si>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</si>
  <si>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</si>
  <si>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</si>
  <si>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</si>
  <si>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</si>
  <si>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</si>
  <si>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</si>
  <si>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</si>
  <si>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</si>
  <si>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</si>
  <si>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</si>
  <si>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</si>
  <si>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</si>
  <si>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</si>
  <si>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</si>
  <si>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</si>
  <si>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</si>
  <si>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</si>
  <si>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</si>
  <si>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</si>
  <si>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</si>
  <si>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</si>
  <si>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</si>
  <si>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</si>
  <si>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</si>
  <si>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</si>
  <si>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</si>
  <si>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</si>
  <si>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Vistas apelaciones jurado</t>
  </si>
  <si>
    <t>Recursos de casación</t>
  </si>
  <si>
    <t>Jueces y Fiscales</t>
  </si>
  <si>
    <t>Otros aforados</t>
  </si>
  <si>
    <t>Informes de competencia</t>
  </si>
  <si>
    <t>Materia electoral</t>
  </si>
  <si>
    <t>Otros procedimientos</t>
  </si>
  <si>
    <t>Vistas asistidas</t>
  </si>
  <si>
    <t>Recursos de suplicación</t>
  </si>
  <si>
    <t>Recursos de unificación de doctrina</t>
  </si>
  <si>
    <t>Atestado policial</t>
  </si>
  <si>
    <t>Remitidas a un órgano judicial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</si>
  <si>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</si>
  <si>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</si>
  <si>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</si>
  <si>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</si>
  <si>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</si>
  <si>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</si>
  <si>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</si>
  <si>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</si>
  <si>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</si>
  <si>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</si>
  <si>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</si>
  <si>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</si>
  <si>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</si>
  <si>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</si>
  <si>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</si>
  <si>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</si>
  <si>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</si>
  <si>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</si>
  <si>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</si>
  <si>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</si>
  <si>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</si>
  <si>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</si>
  <si>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</si>
  <si>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</si>
  <si>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</si>
  <si>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</si>
  <si>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</si>
  <si>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</si>
  <si>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</si>
  <si>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</si>
  <si>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</si>
  <si>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</si>
  <si>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</si>
  <si>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</si>
  <si>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</si>
  <si>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</si>
  <si>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</si>
  <si>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</si>
  <si>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</si>
  <si>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</si>
  <si>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</si>
  <si>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</si>
  <si>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</si>
  <si>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</si>
  <si>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</si>
  <si>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</si>
  <si>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</si>
  <si>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</si>
  <si>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</si>
  <si>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</si>
  <si>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</si>
  <si>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</si>
  <si>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</si>
  <si>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</si>
  <si>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</si>
  <si>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</si>
  <si>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</si>
  <si>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</si>
  <si>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</si>
  <si>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</si>
  <si>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</si>
  <si>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</si>
  <si>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</si>
  <si>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</si>
  <si>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</si>
  <si>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</si>
  <si>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</si>
  <si>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</si>
  <si>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</si>
  <si>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</si>
  <si>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</si>
  <si>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</si>
  <si>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</si>
  <si>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</si>
  <si>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</si>
  <si>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</si>
  <si>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</si>
  <si>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</si>
  <si>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</si>
  <si>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</si>
  <si>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</si>
  <si>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</si>
  <si>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</si>
  <si>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</si>
  <si>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</si>
  <si>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</si>
  <si>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</si>
  <si>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</si>
  <si>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</si>
  <si>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</si>
  <si>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</si>
  <si>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</si>
  <si>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</si>
  <si>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</si>
  <si>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</si>
  <si>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CA / Prov:</t>
  </si>
  <si>
    <t>Región de Murcia</t>
  </si>
  <si>
    <t>Año:</t>
  </si>
  <si>
    <t>INDICE DE INFORMES</t>
  </si>
  <si>
    <t>DATOS GENERALES - PROVINCIAL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</si>
  <si>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</si>
  <si>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</si>
  <si>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</si>
  <si>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</si>
  <si>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</si>
  <si>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</si>
  <si>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</si>
  <si>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</si>
  <si>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</si>
  <si>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</si>
  <si>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</si>
  <si>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</si>
  <si>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</si>
  <si>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</si>
  <si>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</si>
  <si>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</si>
  <si>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</si>
  <si>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</si>
  <si>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</si>
  <si>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</si>
  <si>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</si>
  <si>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</si>
  <si>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</si>
  <si>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</si>
  <si>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</si>
  <si>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</si>
  <si>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DATOS GENERALES - SUPERIOR COMUNIDAD AUTÓNOMA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</si>
  <si>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</si>
  <si>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</si>
  <si>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</si>
  <si>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</si>
  <si>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</si>
  <si>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</si>
  <si>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</si>
  <si>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</si>
  <si>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</si>
  <si>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</si>
  <si>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</si>
  <si>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</si>
  <si>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</si>
  <si>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</si>
  <si>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</si>
  <si>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</si>
  <si>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</si>
  <si>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</si>
  <si>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</si>
  <si>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</si>
  <si>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</si>
  <si>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</si>
  <si>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</si>
  <si>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</si>
  <si>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</si>
  <si>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</si>
  <si>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</si>
  <si>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</si>
  <si>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</si>
  <si>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</si>
  <si>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</si>
  <si>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</si>
  <si>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</si>
  <si>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</si>
  <si>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</si>
  <si>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</si>
  <si>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</si>
  <si>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</si>
  <si>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</si>
  <si>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</si>
  <si>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</si>
  <si>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</si>
  <si>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</si>
  <si>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</si>
  <si>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</si>
  <si>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</si>
  <si>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</si>
  <si>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</si>
  <si>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</si>
  <si>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</si>
  <si>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</si>
  <si>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</si>
  <si>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</si>
  <si>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</si>
  <si>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</si>
  <si>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</si>
  <si>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</si>
  <si>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</si>
  <si>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</si>
  <si>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</si>
  <si>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</si>
  <si>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</si>
  <si>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</si>
  <si>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</si>
  <si>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</si>
  <si>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</si>
  <si>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</si>
  <si>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</si>
  <si>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</si>
  <si>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</si>
  <si>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</si>
  <si>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</si>
  <si>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</si>
  <si>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</si>
  <si>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</si>
  <si>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</si>
  <si>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</si>
  <si>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</si>
  <si>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</si>
  <si>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</si>
  <si>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</si>
  <si>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</si>
  <si>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</si>
  <si>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</si>
  <si>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</si>
  <si>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</si>
  <si>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</si>
  <si>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</si>
  <si>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</si>
  <si>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</si>
  <si>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</si>
  <si>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</si>
  <si>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</si>
  <si>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</si>
  <si>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</si>
  <si>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S/D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</si>
  <si>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</si>
  <si>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</si>
  <si>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</si>
  <si>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</si>
  <si>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</si>
  <si>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</si>
  <si>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</si>
  <si>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</si>
  <si>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</si>
  <si>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</si>
  <si>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</si>
  <si>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</si>
  <si>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</si>
  <si>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</si>
  <si>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</si>
  <si>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</si>
  <si>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</si>
  <si>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</si>
  <si>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</si>
  <si>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</si>
  <si>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</si>
  <si>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</si>
  <si>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</si>
  <si>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</si>
  <si>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</si>
  <si>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</si>
  <si>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</si>
  <si>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</si>
  <si>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</si>
  <si>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</si>
  <si>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</si>
  <si>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</si>
  <si>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</si>
  <si>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</si>
  <si>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</si>
  <si>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</si>
  <si>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</si>
  <si>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</si>
  <si>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</si>
  <si>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</si>
  <si>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</si>
  <si>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</si>
  <si>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</si>
  <si>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</si>
  <si>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</si>
  <si>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</si>
  <si>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</si>
  <si>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</si>
  <si>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</si>
  <si>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</si>
  <si>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</si>
  <si>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</si>
  <si>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</si>
  <si>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</si>
  <si>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</si>
  <si>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</si>
  <si>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</si>
  <si>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</si>
  <si>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</si>
  <si>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</si>
  <si>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</si>
  <si>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</si>
  <si>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</si>
  <si>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</si>
  <si>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</si>
  <si>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</si>
  <si>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</si>
  <si>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</si>
  <si>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</si>
  <si>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</si>
  <si>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</si>
  <si>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</si>
  <si>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</si>
  <si>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</si>
  <si>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</si>
  <si>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</si>
  <si>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</si>
  <si>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</si>
  <si>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</si>
  <si>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</si>
  <si>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</si>
  <si>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</si>
  <si>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</si>
  <si>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</si>
  <si>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</si>
  <si>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</si>
  <si>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</si>
  <si>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</si>
  <si>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</si>
  <si>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</si>
  <si>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</si>
  <si>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</si>
  <si>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</si>
  <si>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</si>
  <si>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</si>
  <si>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</si>
  <si>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</si>
  <si>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</si>
  <si>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</si>
  <si>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</si>
  <si>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</si>
  <si>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</si>
  <si>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</si>
  <si>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</si>
  <si>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</si>
  <si>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</si>
  <si>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</si>
  <si>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</si>
  <si>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</si>
  <si>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PROCEDIMIENTOS ANTE EL TSJ</t>
  </si>
  <si>
    <t>PROCEDIMIENTOS PENALES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</si>
  <si>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</si>
  <si>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</si>
  <si>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</si>
  <si>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</si>
  <si>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</si>
  <si>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</si>
  <si>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</si>
  <si>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</si>
  <si>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</si>
  <si>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</si>
  <si>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</si>
  <si>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 por el Fiscal</t>
  </si>
  <si>
    <t>Cuestiones de competencia</t>
  </si>
  <si>
    <t>PROCEDIMIENTOS CIVILES</t>
  </si>
  <si>
    <t>Recursos de Casación / Revisión derecho foral</t>
  </si>
  <si>
    <t>PROCEDIMIENTOS CONTENCIOSO-ADMINISTRATIVOS</t>
  </si>
  <si>
    <t>Recursos de Casación</t>
  </si>
  <si>
    <t>PROCEDIMIENTOS LABORALES</t>
  </si>
  <si>
    <t>Recursos de suplicación (dictámenes)</t>
  </si>
  <si>
    <t>Recursos de unificación de doctrina (interposiciones)</t>
  </si>
  <si>
    <t>RECUSACIONES DE JUECES Y FISCALES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</si>
  <si>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</si>
  <si>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</si>
  <si>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</si>
  <si>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</si>
  <si>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</si>
  <si>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</si>
  <si>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</si>
  <si>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</si>
  <si>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</si>
  <si>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</si>
  <si>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</si>
  <si>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</si>
  <si>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</si>
  <si>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</si>
  <si>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</si>
  <si>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</si>
  <si>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</si>
  <si>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</si>
  <si>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</si>
  <si>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</si>
  <si>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</si>
  <si>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</si>
  <si>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</si>
  <si>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</si>
  <si>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</si>
  <si>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</si>
  <si>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</si>
  <si>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</si>
  <si>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</si>
  <si>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</si>
  <si>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</si>
  <si>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</si>
  <si>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</si>
  <si>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</si>
  <si>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</si>
  <si>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</si>
  <si>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</si>
  <si>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</si>
  <si>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</si>
  <si>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</si>
  <si>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</si>
  <si>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</si>
  <si>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</si>
  <si>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</si>
  <si>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</si>
  <si>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</si>
  <si>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</si>
  <si>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</si>
  <si>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</si>
  <si>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</si>
  <si>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</si>
  <si>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</si>
  <si>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</si>
  <si>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</si>
  <si>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</si>
  <si>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</si>
  <si>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</si>
  <si>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</si>
  <si>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</si>
  <si>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</si>
  <si>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</si>
  <si>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</si>
  <si>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</si>
  <si>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</si>
  <si>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</si>
  <si>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</si>
  <si>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</si>
  <si>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</si>
  <si>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</si>
  <si>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</si>
  <si>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</si>
  <si>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</si>
  <si>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</si>
  <si>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</si>
  <si>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</si>
  <si>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</si>
  <si>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</si>
  <si>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</si>
  <si>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</si>
  <si>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</si>
  <si>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</si>
  <si>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</si>
  <si>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</si>
  <si>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</si>
  <si>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</si>
  <si>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</si>
  <si>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</si>
  <si>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</si>
  <si>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</si>
  <si>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</si>
  <si>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</si>
  <si>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</si>
  <si>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</si>
  <si>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</si>
  <si>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</si>
  <si>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</si>
  <si>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</si>
  <si>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</si>
  <si>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</si>
  <si>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</si>
  <si>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</si>
  <si>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</si>
  <si>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</si>
  <si>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</si>
  <si>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</si>
  <si>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</si>
  <si>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</si>
  <si>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</si>
  <si>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</si>
  <si>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</si>
  <si>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</si>
  <si>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</si>
  <si>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</si>
  <si>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</si>
  <si>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</si>
  <si>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</si>
  <si>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</si>
  <si>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</si>
  <si>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</si>
  <si>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</si>
  <si>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</si>
  <si>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</si>
  <si>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</si>
  <si>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</si>
  <si>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</si>
  <si>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</si>
  <si>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</si>
  <si>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</si>
  <si>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</si>
  <si>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</si>
  <si>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</si>
  <si>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</si>
  <si>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</si>
  <si>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</si>
  <si>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</si>
  <si>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</si>
  <si>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</si>
  <si>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</si>
  <si>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</si>
  <si>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</si>
  <si>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</si>
  <si>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</si>
  <si>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</si>
  <si>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</si>
  <si>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</si>
  <si>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</si>
  <si>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</si>
  <si>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</si>
  <si>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</si>
  <si>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</si>
  <si>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</si>
  <si>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</si>
  <si>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</si>
  <si>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</si>
  <si>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</si>
  <si>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</si>
  <si>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</si>
  <si>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</si>
  <si>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</si>
  <si>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</si>
  <si>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</si>
  <si>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</si>
  <si>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</si>
  <si>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</si>
  <si>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</si>
  <si>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</si>
  <si>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</si>
  <si>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</si>
  <si>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</si>
  <si>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</si>
  <si>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</si>
  <si>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</si>
  <si>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</si>
  <si>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</si>
  <si>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</si>
  <si>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</si>
  <si>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</si>
  <si>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</si>
  <si>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</si>
  <si>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</si>
  <si>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</si>
  <si>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</si>
  <si>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</si>
  <si>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</si>
  <si>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</si>
  <si>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</si>
  <si>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</si>
  <si>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</si>
  <si>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</si>
  <si>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</si>
  <si>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</si>
  <si>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</si>
  <si>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</si>
  <si>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</si>
  <si>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</si>
  <si>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</si>
  <si>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</si>
  <si>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</si>
  <si>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</si>
  <si>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</si>
  <si>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</si>
  <si>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</si>
  <si>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</si>
  <si>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</si>
  <si>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</si>
  <si>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</si>
  <si>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</si>
  <si>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</si>
  <si>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</si>
  <si>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</si>
  <si>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</si>
  <si>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</si>
  <si>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</si>
  <si>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</si>
  <si>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</si>
  <si>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</si>
  <si>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</si>
  <si>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</si>
  <si>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</si>
  <si>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</si>
  <si>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</si>
  <si>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</si>
  <si>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</si>
  <si>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</si>
  <si>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</si>
  <si>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</si>
  <si>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</si>
  <si>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</si>
  <si>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</si>
  <si>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</si>
  <si>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</si>
  <si>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</si>
  <si>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</si>
  <si>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</si>
  <si>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</si>
  <si>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</si>
  <si>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</si>
  <si>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</si>
  <si>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</si>
  <si>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</si>
  <si>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</si>
  <si>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</si>
  <si>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</si>
  <si>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</si>
  <si>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</si>
  <si>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</si>
  <si>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</si>
  <si>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</si>
  <si>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</si>
  <si>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</si>
  <si>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</si>
  <si>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</si>
  <si>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SD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</si>
</sst>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7.4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6.75"/>
      <color indexed="8"/>
      <name val="Arial"/>
      <family val="0"/>
    </font>
    <font>
      <sz val="9"/>
      <color indexed="18"/>
      <name val="Arial"/>
      <family val="2"/>
    </font>
    <font>
      <b/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5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24" borderId="0" xfId="0" applyFont="1" applyFill="1" applyAlignment="1" applyProtection="1">
      <alignment/>
      <protection/>
    </xf>
    <xf numFmtId="0" fontId="22" fillId="16" borderId="10" xfId="0" applyFont="1" applyFill="1" applyBorder="1" applyAlignment="1" applyProtection="1">
      <alignment horizontal="right"/>
      <protection/>
    </xf>
    <xf numFmtId="0" fontId="23" fillId="16" borderId="11" xfId="0" applyFont="1" applyFill="1" applyBorder="1" applyAlignment="1" applyProtection="1">
      <alignment horizontal="left"/>
      <protection locked="0"/>
    </xf>
    <xf numFmtId="0" fontId="22" fillId="16" borderId="12" xfId="0" applyFont="1" applyFill="1" applyBorder="1" applyAlignment="1" applyProtection="1">
      <alignment horizontal="right"/>
      <protection/>
    </xf>
    <xf numFmtId="0" fontId="23" fillId="16" borderId="13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53">
      <alignment/>
      <protection/>
    </xf>
    <xf numFmtId="0" fontId="20" fillId="24" borderId="0" xfId="53" applyFont="1" applyFill="1">
      <alignment/>
      <protection/>
    </xf>
    <xf numFmtId="0" fontId="21" fillId="24" borderId="0" xfId="53" applyFont="1" applyFill="1">
      <alignment/>
      <protection/>
    </xf>
    <xf numFmtId="0" fontId="9" fillId="0" borderId="0" xfId="46" applyNumberFormat="1" applyFont="1" applyFill="1" applyBorder="1" applyAlignment="1" applyProtection="1">
      <alignment/>
      <protection/>
    </xf>
    <xf numFmtId="0" fontId="21" fillId="0" borderId="0" xfId="53" applyFont="1" applyFill="1">
      <alignment/>
      <protection/>
    </xf>
    <xf numFmtId="0" fontId="9" fillId="0" borderId="0" xfId="45" applyNumberFormat="1" applyFont="1" applyFill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9" fillId="25" borderId="14" xfId="0" applyNumberFormat="1" applyFont="1" applyFill="1" applyBorder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27" fillId="16" borderId="15" xfId="0" applyFont="1" applyFill="1" applyBorder="1" applyAlignment="1" applyProtection="1">
      <alignment horizontal="left"/>
      <protection/>
    </xf>
    <xf numFmtId="3" fontId="26" fillId="26" borderId="16" xfId="0" applyNumberFormat="1" applyFont="1" applyFill="1" applyBorder="1" applyAlignment="1" applyProtection="1">
      <alignment/>
      <protection locked="0"/>
    </xf>
    <xf numFmtId="164" fontId="26" fillId="26" borderId="16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7" fillId="16" borderId="17" xfId="0" applyFont="1" applyFill="1" applyBorder="1" applyAlignment="1" applyProtection="1">
      <alignment horizontal="left"/>
      <protection/>
    </xf>
    <xf numFmtId="3" fontId="26" fillId="26" borderId="17" xfId="0" applyNumberFormat="1" applyFont="1" applyFill="1" applyBorder="1" applyAlignment="1" applyProtection="1">
      <alignment/>
      <protection locked="0"/>
    </xf>
    <xf numFmtId="164" fontId="26" fillId="26" borderId="17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7" fillId="16" borderId="18" xfId="0" applyFont="1" applyFill="1" applyBorder="1" applyAlignment="1" applyProtection="1">
      <alignment horizontal="left"/>
      <protection/>
    </xf>
    <xf numFmtId="3" fontId="26" fillId="26" borderId="18" xfId="0" applyNumberFormat="1" applyFont="1" applyFill="1" applyBorder="1" applyAlignment="1" applyProtection="1">
      <alignment/>
      <protection locked="0"/>
    </xf>
    <xf numFmtId="164" fontId="26" fillId="26" borderId="18" xfId="0" applyNumberFormat="1" applyFont="1" applyFill="1" applyBorder="1" applyAlignment="1" applyProtection="1">
      <alignment/>
      <protection/>
    </xf>
    <xf numFmtId="0" fontId="27" fillId="16" borderId="16" xfId="0" applyFont="1" applyFill="1" applyBorder="1" applyAlignment="1" applyProtection="1">
      <alignment horizontal="left"/>
      <protection/>
    </xf>
    <xf numFmtId="0" fontId="27" fillId="16" borderId="19" xfId="0" applyFont="1" applyFill="1" applyBorder="1" applyAlignment="1" applyProtection="1">
      <alignment horizontal="left"/>
      <protection/>
    </xf>
    <xf numFmtId="3" fontId="26" fillId="26" borderId="19" xfId="0" applyNumberFormat="1" applyFont="1" applyFill="1" applyBorder="1" applyAlignment="1" applyProtection="1">
      <alignment/>
      <protection locked="0"/>
    </xf>
    <xf numFmtId="164" fontId="26" fillId="26" borderId="19" xfId="0" applyNumberFormat="1" applyFont="1" applyFill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 locked="0"/>
    </xf>
    <xf numFmtId="0" fontId="27" fillId="17" borderId="20" xfId="0" applyFont="1" applyFill="1" applyBorder="1" applyAlignment="1" applyProtection="1">
      <alignment horizontal="center"/>
      <protection/>
    </xf>
    <xf numFmtId="0" fontId="27" fillId="16" borderId="20" xfId="0" applyFont="1" applyFill="1" applyBorder="1" applyAlignment="1" applyProtection="1">
      <alignment horizontal="left"/>
      <protection/>
    </xf>
    <xf numFmtId="3" fontId="30" fillId="0" borderId="21" xfId="0" applyNumberFormat="1" applyFont="1" applyBorder="1" applyAlignment="1" applyProtection="1">
      <alignment/>
      <protection/>
    </xf>
    <xf numFmtId="164" fontId="30" fillId="0" borderId="21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27" fillId="16" borderId="22" xfId="0" applyFont="1" applyFill="1" applyBorder="1" applyAlignment="1" applyProtection="1">
      <alignment horizontal="left"/>
      <protection/>
    </xf>
    <xf numFmtId="3" fontId="26" fillId="0" borderId="16" xfId="0" applyNumberFormat="1" applyFont="1" applyBorder="1" applyAlignment="1" applyProtection="1">
      <alignment/>
      <protection locked="0"/>
    </xf>
    <xf numFmtId="164" fontId="26" fillId="0" borderId="16" xfId="0" applyNumberFormat="1" applyFont="1" applyBorder="1" applyAlignment="1" applyProtection="1">
      <alignment/>
      <protection/>
    </xf>
    <xf numFmtId="0" fontId="27" fillId="16" borderId="23" xfId="0" applyFont="1" applyFill="1" applyBorder="1" applyAlignment="1" applyProtection="1">
      <alignment horizontal="left" vertical="center"/>
      <protection/>
    </xf>
    <xf numFmtId="3" fontId="26" fillId="0" borderId="17" xfId="0" applyNumberFormat="1" applyFont="1" applyBorder="1" applyAlignment="1" applyProtection="1">
      <alignment/>
      <protection locked="0"/>
    </xf>
    <xf numFmtId="164" fontId="26" fillId="0" borderId="17" xfId="0" applyNumberFormat="1" applyFont="1" applyBorder="1" applyAlignment="1" applyProtection="1">
      <alignment/>
      <protection/>
    </xf>
    <xf numFmtId="0" fontId="27" fillId="16" borderId="24" xfId="0" applyFont="1" applyFill="1" applyBorder="1" applyAlignment="1" applyProtection="1">
      <alignment horizontal="left" vertical="center"/>
      <protection/>
    </xf>
    <xf numFmtId="3" fontId="26" fillId="0" borderId="17" xfId="0" applyNumberFormat="1" applyFont="1" applyFill="1" applyBorder="1" applyAlignment="1" applyProtection="1">
      <alignment/>
      <protection/>
    </xf>
    <xf numFmtId="0" fontId="27" fillId="16" borderId="25" xfId="0" applyFont="1" applyFill="1" applyBorder="1" applyAlignment="1" applyProtection="1">
      <alignment horizontal="left"/>
      <protection/>
    </xf>
    <xf numFmtId="3" fontId="26" fillId="0" borderId="19" xfId="0" applyNumberFormat="1" applyFont="1" applyBorder="1" applyAlignment="1" applyProtection="1">
      <alignment/>
      <protection locked="0"/>
    </xf>
    <xf numFmtId="3" fontId="26" fillId="0" borderId="19" xfId="0" applyNumberFormat="1" applyFont="1" applyBorder="1" applyAlignment="1" applyProtection="1">
      <alignment/>
      <protection/>
    </xf>
    <xf numFmtId="164" fontId="26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16" borderId="26" xfId="0" applyFont="1" applyFill="1" applyBorder="1" applyAlignment="1" applyProtection="1">
      <alignment horizontal="left"/>
      <protection/>
    </xf>
    <xf numFmtId="0" fontId="27" fillId="16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28" fillId="16" borderId="25" xfId="0" applyFont="1" applyFill="1" applyBorder="1" applyAlignment="1" applyProtection="1">
      <alignment horizontal="left"/>
      <protection/>
    </xf>
    <xf numFmtId="3" fontId="30" fillId="0" borderId="18" xfId="0" applyNumberFormat="1" applyFont="1" applyBorder="1" applyAlignment="1" applyProtection="1">
      <alignment/>
      <protection/>
    </xf>
    <xf numFmtId="164" fontId="30" fillId="0" borderId="18" xfId="0" applyNumberFormat="1" applyFont="1" applyBorder="1" applyAlignment="1" applyProtection="1">
      <alignment/>
      <protection/>
    </xf>
    <xf numFmtId="0" fontId="27" fillId="17" borderId="27" xfId="0" applyFont="1" applyFill="1" applyBorder="1" applyAlignment="1" applyProtection="1">
      <alignment horizontal="center" vertical="center"/>
      <protection/>
    </xf>
    <xf numFmtId="0" fontId="27" fillId="16" borderId="18" xfId="0" applyFont="1" applyFill="1" applyBorder="1" applyAlignment="1" applyProtection="1">
      <alignment/>
      <protection/>
    </xf>
    <xf numFmtId="3" fontId="26" fillId="0" borderId="27" xfId="0" applyNumberFormat="1" applyFont="1" applyBorder="1" applyAlignment="1" applyProtection="1">
      <alignment/>
      <protection locked="0"/>
    </xf>
    <xf numFmtId="164" fontId="26" fillId="0" borderId="27" xfId="0" applyNumberFormat="1" applyFont="1" applyBorder="1" applyAlignment="1" applyProtection="1">
      <alignment/>
      <protection/>
    </xf>
    <xf numFmtId="0" fontId="27" fillId="17" borderId="28" xfId="0" applyFont="1" applyFill="1" applyBorder="1" applyAlignment="1" applyProtection="1">
      <alignment horizontal="center" vertical="center"/>
      <protection/>
    </xf>
    <xf numFmtId="0" fontId="28" fillId="16" borderId="19" xfId="0" applyFont="1" applyFill="1" applyBorder="1" applyAlignment="1" applyProtection="1">
      <alignment/>
      <protection/>
    </xf>
    <xf numFmtId="3" fontId="30" fillId="0" borderId="19" xfId="0" applyNumberFormat="1" applyFont="1" applyBorder="1" applyAlignment="1" applyProtection="1">
      <alignment/>
      <protection/>
    </xf>
    <xf numFmtId="164" fontId="30" fillId="0" borderId="19" xfId="0" applyNumberFormat="1" applyFont="1" applyBorder="1" applyAlignment="1" applyProtection="1">
      <alignment/>
      <protection/>
    </xf>
    <xf numFmtId="0" fontId="28" fillId="16" borderId="17" xfId="0" applyFont="1" applyFill="1" applyBorder="1" applyAlignment="1" applyProtection="1">
      <alignment horizontal="left"/>
      <protection/>
    </xf>
    <xf numFmtId="3" fontId="30" fillId="0" borderId="17" xfId="0" applyNumberFormat="1" applyFont="1" applyBorder="1" applyAlignment="1" applyProtection="1">
      <alignment/>
      <protection/>
    </xf>
    <xf numFmtId="164" fontId="30" fillId="0" borderId="17" xfId="0" applyNumberFormat="1" applyFont="1" applyBorder="1" applyAlignment="1" applyProtection="1">
      <alignment/>
      <protection/>
    </xf>
    <xf numFmtId="3" fontId="26" fillId="0" borderId="15" xfId="0" applyNumberFormat="1" applyFont="1" applyBorder="1" applyAlignment="1" applyProtection="1">
      <alignment/>
      <protection locked="0"/>
    </xf>
    <xf numFmtId="164" fontId="26" fillId="0" borderId="15" xfId="0" applyNumberFormat="1" applyFont="1" applyBorder="1" applyAlignment="1" applyProtection="1">
      <alignment/>
      <protection/>
    </xf>
    <xf numFmtId="0" fontId="27" fillId="16" borderId="17" xfId="0" applyFont="1" applyFill="1" applyBorder="1" applyAlignment="1" applyProtection="1">
      <alignment/>
      <protection/>
    </xf>
    <xf numFmtId="0" fontId="27" fillId="16" borderId="19" xfId="0" applyFont="1" applyFill="1" applyBorder="1" applyAlignment="1" applyProtection="1">
      <alignment/>
      <protection/>
    </xf>
    <xf numFmtId="3" fontId="26" fillId="0" borderId="18" xfId="0" applyNumberFormat="1" applyFont="1" applyBorder="1" applyAlignment="1" applyProtection="1">
      <alignment/>
      <protection locked="0"/>
    </xf>
    <xf numFmtId="3" fontId="26" fillId="0" borderId="18" xfId="0" applyNumberFormat="1" applyFont="1" applyBorder="1" applyAlignment="1" applyProtection="1">
      <alignment/>
      <protection/>
    </xf>
    <xf numFmtId="164" fontId="26" fillId="0" borderId="18" xfId="0" applyNumberFormat="1" applyFont="1" applyBorder="1" applyAlignment="1" applyProtection="1">
      <alignment/>
      <protection/>
    </xf>
    <xf numFmtId="3" fontId="26" fillId="0" borderId="19" xfId="0" applyNumberFormat="1" applyFont="1" applyFill="1" applyBorder="1" applyAlignment="1" applyProtection="1">
      <alignment/>
      <protection/>
    </xf>
    <xf numFmtId="3" fontId="26" fillId="0" borderId="15" xfId="0" applyNumberFormat="1" applyFont="1" applyBorder="1" applyAlignment="1" applyProtection="1">
      <alignment/>
      <protection/>
    </xf>
    <xf numFmtId="3" fontId="26" fillId="0" borderId="17" xfId="0" applyNumberFormat="1" applyFont="1" applyBorder="1" applyAlignment="1" applyProtection="1">
      <alignment/>
      <protection/>
    </xf>
    <xf numFmtId="0" fontId="27" fillId="17" borderId="21" xfId="0" applyFont="1" applyFill="1" applyBorder="1" applyAlignment="1" applyProtection="1">
      <alignment vertical="top"/>
      <protection/>
    </xf>
    <xf numFmtId="3" fontId="30" fillId="0" borderId="16" xfId="0" applyNumberFormat="1" applyFont="1" applyBorder="1" applyAlignment="1" applyProtection="1">
      <alignment/>
      <protection/>
    </xf>
    <xf numFmtId="164" fontId="30" fillId="0" borderId="16" xfId="0" applyNumberFormat="1" applyFont="1" applyBorder="1" applyAlignment="1" applyProtection="1">
      <alignment/>
      <protection/>
    </xf>
    <xf numFmtId="0" fontId="27" fillId="17" borderId="28" xfId="0" applyFont="1" applyFill="1" applyBorder="1" applyAlignment="1" applyProtection="1">
      <alignment vertical="top"/>
      <protection/>
    </xf>
    <xf numFmtId="3" fontId="0" fillId="26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0" fontId="27" fillId="17" borderId="29" xfId="0" applyFont="1" applyFill="1" applyBorder="1" applyAlignment="1" applyProtection="1">
      <alignment horizontal="center" vertical="center"/>
      <protection/>
    </xf>
    <xf numFmtId="0" fontId="27" fillId="17" borderId="24" xfId="0" applyFont="1" applyFill="1" applyBorder="1" applyAlignment="1" applyProtection="1">
      <alignment horizontal="left"/>
      <protection/>
    </xf>
    <xf numFmtId="3" fontId="26" fillId="0" borderId="21" xfId="0" applyNumberFormat="1" applyFont="1" applyFill="1" applyBorder="1" applyAlignment="1" applyProtection="1">
      <alignment/>
      <protection locked="0"/>
    </xf>
    <xf numFmtId="3" fontId="26" fillId="0" borderId="21" xfId="0" applyNumberFormat="1" applyFont="1" applyFill="1" applyBorder="1" applyAlignment="1" applyProtection="1">
      <alignment/>
      <protection/>
    </xf>
    <xf numFmtId="164" fontId="26" fillId="0" borderId="21" xfId="0" applyNumberFormat="1" applyFont="1" applyFill="1" applyBorder="1" applyAlignment="1" applyProtection="1">
      <alignment/>
      <protection/>
    </xf>
    <xf numFmtId="0" fontId="27" fillId="17" borderId="30" xfId="0" applyFont="1" applyFill="1" applyBorder="1" applyAlignment="1" applyProtection="1">
      <alignment horizontal="left"/>
      <protection/>
    </xf>
    <xf numFmtId="3" fontId="0" fillId="0" borderId="0" xfId="0" applyNumberFormat="1" applyFont="1" applyAlignment="1" applyProtection="1">
      <alignment/>
      <protection locked="0"/>
    </xf>
    <xf numFmtId="3" fontId="26" fillId="0" borderId="20" xfId="0" applyNumberFormat="1" applyFont="1" applyFill="1" applyBorder="1" applyAlignment="1" applyProtection="1">
      <alignment/>
      <protection locked="0"/>
    </xf>
    <xf numFmtId="3" fontId="26" fillId="0" borderId="20" xfId="0" applyNumberFormat="1" applyFont="1" applyFill="1" applyBorder="1" applyAlignment="1" applyProtection="1">
      <alignment/>
      <protection/>
    </xf>
    <xf numFmtId="164" fontId="26" fillId="0" borderId="20" xfId="0" applyNumberFormat="1" applyFont="1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3" fontId="26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>
      <alignment/>
      <protection locked="0"/>
    </xf>
    <xf numFmtId="3" fontId="26" fillId="0" borderId="21" xfId="0" applyNumberFormat="1" applyFont="1" applyBorder="1" applyAlignment="1" applyProtection="1">
      <alignment/>
      <protection locked="0"/>
    </xf>
    <xf numFmtId="3" fontId="26" fillId="0" borderId="21" xfId="0" applyNumberFormat="1" applyFont="1" applyBorder="1" applyAlignment="1" applyProtection="1">
      <alignment/>
      <protection/>
    </xf>
    <xf numFmtId="164" fontId="26" fillId="0" borderId="21" xfId="0" applyNumberFormat="1" applyFont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3" fontId="26" fillId="0" borderId="20" xfId="0" applyNumberFormat="1" applyFont="1" applyBorder="1" applyAlignment="1" applyProtection="1">
      <alignment/>
      <protection locked="0"/>
    </xf>
    <xf numFmtId="164" fontId="26" fillId="0" borderId="20" xfId="0" applyNumberFormat="1" applyFont="1" applyBorder="1" applyAlignment="1" applyProtection="1">
      <alignment/>
      <protection/>
    </xf>
    <xf numFmtId="0" fontId="27" fillId="16" borderId="26" xfId="0" applyFont="1" applyFill="1" applyBorder="1" applyAlignment="1" applyProtection="1">
      <alignment/>
      <protection/>
    </xf>
    <xf numFmtId="0" fontId="27" fillId="16" borderId="22" xfId="0" applyFont="1" applyFill="1" applyBorder="1" applyAlignment="1" applyProtection="1">
      <alignment/>
      <protection/>
    </xf>
    <xf numFmtId="0" fontId="27" fillId="16" borderId="31" xfId="0" applyFont="1" applyFill="1" applyBorder="1" applyAlignment="1" applyProtection="1">
      <alignment/>
      <protection/>
    </xf>
    <xf numFmtId="0" fontId="27" fillId="16" borderId="30" xfId="0" applyFont="1" applyFill="1" applyBorder="1" applyAlignment="1" applyProtection="1">
      <alignment/>
      <protection/>
    </xf>
    <xf numFmtId="3" fontId="26" fillId="0" borderId="23" xfId="0" applyNumberFormat="1" applyFont="1" applyBorder="1" applyAlignment="1" applyProtection="1">
      <alignment/>
      <protection locked="0"/>
    </xf>
    <xf numFmtId="164" fontId="26" fillId="0" borderId="23" xfId="0" applyNumberFormat="1" applyFont="1" applyBorder="1" applyAlignment="1" applyProtection="1">
      <alignment/>
      <protection/>
    </xf>
    <xf numFmtId="0" fontId="27" fillId="16" borderId="31" xfId="0" applyFont="1" applyFill="1" applyBorder="1" applyAlignment="1" applyProtection="1">
      <alignment/>
      <protection/>
    </xf>
    <xf numFmtId="3" fontId="26" fillId="0" borderId="22" xfId="0" applyNumberFormat="1" applyFont="1" applyBorder="1" applyAlignment="1" applyProtection="1">
      <alignment/>
      <protection locked="0"/>
    </xf>
    <xf numFmtId="164" fontId="26" fillId="0" borderId="22" xfId="0" applyNumberFormat="1" applyFont="1" applyBorder="1" applyAlignment="1" applyProtection="1">
      <alignment/>
      <protection/>
    </xf>
    <xf numFmtId="3" fontId="26" fillId="0" borderId="25" xfId="0" applyNumberFormat="1" applyFont="1" applyBorder="1" applyAlignment="1" applyProtection="1">
      <alignment/>
      <protection locked="0"/>
    </xf>
    <xf numFmtId="164" fontId="26" fillId="0" borderId="25" xfId="0" applyNumberFormat="1" applyFont="1" applyBorder="1" applyAlignment="1" applyProtection="1">
      <alignment/>
      <protection/>
    </xf>
    <xf numFmtId="3" fontId="30" fillId="0" borderId="31" xfId="0" applyNumberFormat="1" applyFont="1" applyBorder="1" applyAlignment="1" applyProtection="1">
      <alignment/>
      <protection/>
    </xf>
    <xf numFmtId="164" fontId="30" fillId="0" borderId="3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17" borderId="29" xfId="0" applyFont="1" applyFill="1" applyBorder="1" applyAlignment="1" applyProtection="1">
      <alignment horizontal="center"/>
      <protection/>
    </xf>
    <xf numFmtId="0" fontId="27" fillId="17" borderId="32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right"/>
      <protection/>
    </xf>
    <xf numFmtId="3" fontId="26" fillId="16" borderId="26" xfId="0" applyNumberFormat="1" applyFont="1" applyFill="1" applyBorder="1" applyAlignment="1" applyProtection="1">
      <alignment/>
      <protection/>
    </xf>
    <xf numFmtId="0" fontId="27" fillId="16" borderId="17" xfId="0" applyFont="1" applyFill="1" applyBorder="1" applyAlignment="1" applyProtection="1">
      <alignment horizontal="left" wrapText="1"/>
      <protection/>
    </xf>
    <xf numFmtId="0" fontId="27" fillId="16" borderId="19" xfId="0" applyFont="1" applyFill="1" applyBorder="1" applyAlignment="1" applyProtection="1">
      <alignment horizontal="left" wrapText="1"/>
      <protection/>
    </xf>
    <xf numFmtId="3" fontId="26" fillId="16" borderId="22" xfId="0" applyNumberFormat="1" applyFont="1" applyFill="1" applyBorder="1" applyAlignment="1" applyProtection="1">
      <alignment/>
      <protection/>
    </xf>
    <xf numFmtId="0" fontId="27" fillId="16" borderId="20" xfId="0" applyFont="1" applyFill="1" applyBorder="1" applyAlignment="1" applyProtection="1">
      <alignment horizontal="left" wrapText="1"/>
      <protection/>
    </xf>
    <xf numFmtId="3" fontId="26" fillId="0" borderId="19" xfId="0" applyNumberFormat="1" applyFont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/>
    </xf>
    <xf numFmtId="0" fontId="27" fillId="0" borderId="33" xfId="0" applyFont="1" applyBorder="1" applyAlignment="1" applyProtection="1">
      <alignment horizontal="right" wrapText="1"/>
      <protection/>
    </xf>
    <xf numFmtId="3" fontId="26" fillId="0" borderId="16" xfId="0" applyNumberFormat="1" applyFont="1" applyBorder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27" fillId="16" borderId="16" xfId="0" applyFont="1" applyFill="1" applyBorder="1" applyAlignment="1" applyProtection="1">
      <alignment horizontal="center"/>
      <protection/>
    </xf>
    <xf numFmtId="0" fontId="27" fillId="16" borderId="19" xfId="0" applyFont="1" applyFill="1" applyBorder="1" applyAlignment="1" applyProtection="1">
      <alignment horizontal="center"/>
      <protection/>
    </xf>
    <xf numFmtId="0" fontId="27" fillId="16" borderId="18" xfId="0" applyFont="1" applyFill="1" applyBorder="1" applyAlignment="1" applyProtection="1">
      <alignment horizontal="left" indent="4"/>
      <protection/>
    </xf>
    <xf numFmtId="0" fontId="27" fillId="16" borderId="34" xfId="0" applyFont="1" applyFill="1" applyBorder="1" applyAlignment="1" applyProtection="1">
      <alignment horizontal="left"/>
      <protection/>
    </xf>
    <xf numFmtId="0" fontId="27" fillId="16" borderId="26" xfId="0" applyFont="1" applyFill="1" applyBorder="1" applyAlignment="1" applyProtection="1">
      <alignment horizontal="center"/>
      <protection/>
    </xf>
    <xf numFmtId="0" fontId="27" fillId="16" borderId="35" xfId="0" applyFont="1" applyFill="1" applyBorder="1" applyAlignment="1" applyProtection="1">
      <alignment horizontal="left"/>
      <protection/>
    </xf>
    <xf numFmtId="0" fontId="27" fillId="16" borderId="25" xfId="0" applyFont="1" applyFill="1" applyBorder="1" applyAlignment="1" applyProtection="1">
      <alignment horizontal="center"/>
      <protection/>
    </xf>
    <xf numFmtId="0" fontId="29" fillId="25" borderId="14" xfId="0" applyNumberFormat="1" applyFont="1" applyFill="1" applyBorder="1" applyAlignment="1" applyProtection="1">
      <alignment horizontal="center"/>
      <protection/>
    </xf>
    <xf numFmtId="0" fontId="27" fillId="16" borderId="36" xfId="0" applyFont="1" applyFill="1" applyBorder="1" applyAlignment="1" applyProtection="1">
      <alignment/>
      <protection/>
    </xf>
    <xf numFmtId="0" fontId="27" fillId="16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24" fillId="17" borderId="37" xfId="0" applyNumberFormat="1" applyFont="1" applyFill="1" applyBorder="1" applyAlignment="1" applyProtection="1">
      <alignment horizontal="center" vertical="center" wrapText="1"/>
      <protection/>
    </xf>
    <xf numFmtId="165" fontId="24" fillId="17" borderId="38" xfId="0" applyNumberFormat="1" applyFont="1" applyFill="1" applyBorder="1" applyAlignment="1" applyProtection="1">
      <alignment horizontal="center" vertical="center" wrapText="1"/>
      <protection/>
    </xf>
    <xf numFmtId="165" fontId="24" fillId="17" borderId="39" xfId="0" applyNumberFormat="1" applyFont="1" applyFill="1" applyBorder="1" applyAlignment="1" applyProtection="1">
      <alignment horizontal="center" vertical="center" wrapText="1"/>
      <protection/>
    </xf>
    <xf numFmtId="165" fontId="24" fillId="17" borderId="40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4" fillId="16" borderId="41" xfId="0" applyNumberFormat="1" applyFont="1" applyFill="1" applyBorder="1" applyAlignment="1" applyProtection="1">
      <alignment/>
      <protection/>
    </xf>
    <xf numFmtId="165" fontId="30" fillId="16" borderId="42" xfId="0" applyNumberFormat="1" applyFont="1" applyFill="1" applyBorder="1" applyAlignment="1" applyProtection="1">
      <alignment/>
      <protection/>
    </xf>
    <xf numFmtId="164" fontId="30" fillId="16" borderId="42" xfId="0" applyNumberFormat="1" applyFont="1" applyFill="1" applyBorder="1" applyAlignment="1" applyProtection="1">
      <alignment/>
      <protection/>
    </xf>
    <xf numFmtId="165" fontId="30" fillId="16" borderId="43" xfId="0" applyNumberFormat="1" applyFont="1" applyFill="1" applyBorder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165" fontId="0" fillId="0" borderId="44" xfId="0" applyNumberFormat="1" applyFont="1" applyFill="1" applyBorder="1" applyAlignment="1" applyProtection="1">
      <alignment/>
      <protection/>
    </xf>
    <xf numFmtId="165" fontId="26" fillId="0" borderId="45" xfId="0" applyNumberFormat="1" applyFont="1" applyBorder="1" applyAlignment="1" applyProtection="1">
      <alignment/>
      <protection locked="0"/>
    </xf>
    <xf numFmtId="165" fontId="26" fillId="0" borderId="45" xfId="0" applyNumberFormat="1" applyFont="1" applyBorder="1" applyAlignment="1" applyProtection="1">
      <alignment/>
      <protection/>
    </xf>
    <xf numFmtId="164" fontId="26" fillId="0" borderId="45" xfId="0" applyNumberFormat="1" applyFont="1" applyBorder="1" applyAlignment="1" applyProtection="1">
      <alignment/>
      <protection/>
    </xf>
    <xf numFmtId="165" fontId="26" fillId="0" borderId="46" xfId="0" applyNumberFormat="1" applyFont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26" fillId="0" borderId="48" xfId="0" applyNumberFormat="1" applyFont="1" applyBorder="1" applyAlignment="1" applyProtection="1">
      <alignment/>
      <protection locked="0"/>
    </xf>
    <xf numFmtId="165" fontId="26" fillId="0" borderId="48" xfId="0" applyNumberFormat="1" applyFont="1" applyBorder="1" applyAlignment="1" applyProtection="1">
      <alignment/>
      <protection/>
    </xf>
    <xf numFmtId="164" fontId="26" fillId="0" borderId="48" xfId="0" applyNumberFormat="1" applyFont="1" applyBorder="1" applyAlignment="1" applyProtection="1">
      <alignment/>
      <protection/>
    </xf>
    <xf numFmtId="165" fontId="26" fillId="0" borderId="49" xfId="0" applyNumberFormat="1" applyFont="1" applyBorder="1" applyAlignment="1" applyProtection="1">
      <alignment/>
      <protection locked="0"/>
    </xf>
    <xf numFmtId="165" fontId="24" fillId="16" borderId="50" xfId="0" applyNumberFormat="1" applyFont="1" applyFill="1" applyBorder="1" applyAlignment="1" applyProtection="1">
      <alignment/>
      <protection/>
    </xf>
    <xf numFmtId="165" fontId="30" fillId="16" borderId="51" xfId="0" applyNumberFormat="1" applyFont="1" applyFill="1" applyBorder="1" applyAlignment="1" applyProtection="1">
      <alignment/>
      <protection/>
    </xf>
    <xf numFmtId="164" fontId="30" fillId="16" borderId="51" xfId="0" applyNumberFormat="1" applyFont="1" applyFill="1" applyBorder="1" applyAlignment="1" applyProtection="1">
      <alignment/>
      <protection/>
    </xf>
    <xf numFmtId="165" fontId="30" fillId="16" borderId="52" xfId="0" applyNumberFormat="1" applyFont="1" applyFill="1" applyBorder="1" applyAlignment="1" applyProtection="1">
      <alignment/>
      <protection/>
    </xf>
    <xf numFmtId="165" fontId="26" fillId="0" borderId="45" xfId="0" applyNumberFormat="1" applyFont="1" applyFill="1" applyBorder="1" applyAlignment="1" applyProtection="1">
      <alignment/>
      <protection locked="0"/>
    </xf>
    <xf numFmtId="165" fontId="26" fillId="0" borderId="45" xfId="0" applyNumberFormat="1" applyFont="1" applyFill="1" applyBorder="1" applyAlignment="1" applyProtection="1">
      <alignment/>
      <protection/>
    </xf>
    <xf numFmtId="164" fontId="26" fillId="0" borderId="45" xfId="0" applyNumberFormat="1" applyFont="1" applyFill="1" applyBorder="1" applyAlignment="1" applyProtection="1">
      <alignment/>
      <protection/>
    </xf>
    <xf numFmtId="165" fontId="26" fillId="0" borderId="48" xfId="0" applyNumberFormat="1" applyFont="1" applyFill="1" applyBorder="1" applyAlignment="1" applyProtection="1">
      <alignment/>
      <protection locked="0"/>
    </xf>
    <xf numFmtId="165" fontId="26" fillId="0" borderId="48" xfId="0" applyNumberFormat="1" applyFont="1" applyFill="1" applyBorder="1" applyAlignment="1" applyProtection="1">
      <alignment/>
      <protection/>
    </xf>
    <xf numFmtId="165" fontId="0" fillId="0" borderId="53" xfId="0" applyNumberFormat="1" applyFont="1" applyFill="1" applyBorder="1" applyAlignment="1" applyProtection="1">
      <alignment/>
      <protection/>
    </xf>
    <xf numFmtId="165" fontId="26" fillId="0" borderId="42" xfId="0" applyNumberFormat="1" applyFont="1" applyBorder="1" applyAlignment="1" applyProtection="1">
      <alignment/>
      <protection locked="0"/>
    </xf>
    <xf numFmtId="165" fontId="26" fillId="0" borderId="42" xfId="0" applyNumberFormat="1" applyFont="1" applyBorder="1" applyAlignment="1" applyProtection="1">
      <alignment/>
      <protection/>
    </xf>
    <xf numFmtId="164" fontId="26" fillId="0" borderId="42" xfId="0" applyNumberFormat="1" applyFont="1" applyBorder="1" applyAlignment="1" applyProtection="1">
      <alignment/>
      <protection/>
    </xf>
    <xf numFmtId="165" fontId="26" fillId="0" borderId="43" xfId="0" applyNumberFormat="1" applyFont="1" applyBorder="1" applyAlignment="1" applyProtection="1">
      <alignment/>
      <protection locked="0"/>
    </xf>
    <xf numFmtId="165" fontId="24" fillId="16" borderId="54" xfId="0" applyNumberFormat="1" applyFont="1" applyFill="1" applyBorder="1" applyAlignment="1" applyProtection="1">
      <alignment/>
      <protection/>
    </xf>
    <xf numFmtId="165" fontId="24" fillId="16" borderId="55" xfId="0" applyNumberFormat="1" applyFont="1" applyFill="1" applyBorder="1" applyAlignment="1" applyProtection="1">
      <alignment horizontal="right"/>
      <protection/>
    </xf>
    <xf numFmtId="165" fontId="30" fillId="16" borderId="56" xfId="0" applyNumberFormat="1" applyFont="1" applyFill="1" applyBorder="1" applyAlignment="1" applyProtection="1">
      <alignment/>
      <protection/>
    </xf>
    <xf numFmtId="164" fontId="30" fillId="16" borderId="56" xfId="0" applyNumberFormat="1" applyFont="1" applyFill="1" applyBorder="1" applyAlignment="1" applyProtection="1">
      <alignment/>
      <protection/>
    </xf>
    <xf numFmtId="165" fontId="30" fillId="16" borderId="57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4" fillId="0" borderId="0" xfId="0" applyNumberFormat="1" applyFont="1" applyAlignment="1">
      <alignment/>
    </xf>
    <xf numFmtId="165" fontId="24" fillId="16" borderId="58" xfId="0" applyNumberFormat="1" applyFont="1" applyFill="1" applyBorder="1" applyAlignment="1">
      <alignment horizontal="center" vertical="center" wrapText="1"/>
    </xf>
    <xf numFmtId="165" fontId="24" fillId="16" borderId="59" xfId="0" applyNumberFormat="1" applyFont="1" applyFill="1" applyBorder="1" applyAlignment="1">
      <alignment horizontal="center" vertical="center" wrapText="1"/>
    </xf>
    <xf numFmtId="165" fontId="24" fillId="16" borderId="60" xfId="0" applyNumberFormat="1" applyFont="1" applyFill="1" applyBorder="1" applyAlignment="1">
      <alignment horizontal="center" vertical="center" wrapText="1"/>
    </xf>
    <xf numFmtId="1" fontId="34" fillId="0" borderId="0" xfId="0" applyNumberFormat="1" applyFont="1" applyAlignment="1">
      <alignment horizontal="center" vertical="center"/>
    </xf>
    <xf numFmtId="1" fontId="34" fillId="22" borderId="58" xfId="0" applyNumberFormat="1" applyFont="1" applyFill="1" applyBorder="1" applyAlignment="1">
      <alignment horizontal="center" vertical="center"/>
    </xf>
    <xf numFmtId="1" fontId="34" fillId="7" borderId="59" xfId="0" applyNumberFormat="1" applyFont="1" applyFill="1" applyBorder="1" applyAlignment="1">
      <alignment horizontal="center" vertical="center"/>
    </xf>
    <xf numFmtId="1" fontId="34" fillId="22" borderId="59" xfId="0" applyNumberFormat="1" applyFont="1" applyFill="1" applyBorder="1" applyAlignment="1">
      <alignment horizontal="center" vertical="center"/>
    </xf>
    <xf numFmtId="1" fontId="34" fillId="6" borderId="59" xfId="0" applyNumberFormat="1" applyFont="1" applyFill="1" applyBorder="1" applyAlignment="1">
      <alignment horizontal="center" vertical="center"/>
    </xf>
    <xf numFmtId="1" fontId="34" fillId="22" borderId="60" xfId="0" applyNumberFormat="1" applyFont="1" applyFill="1" applyBorder="1" applyAlignment="1">
      <alignment horizontal="center" vertical="center"/>
    </xf>
    <xf numFmtId="165" fontId="34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4" fillId="16" borderId="61" xfId="0" applyNumberFormat="1" applyFont="1" applyFill="1" applyBorder="1" applyAlignment="1">
      <alignment horizontal="center" vertical="center" wrapText="1"/>
    </xf>
    <xf numFmtId="165" fontId="24" fillId="16" borderId="62" xfId="0" applyNumberFormat="1" applyFont="1" applyFill="1" applyBorder="1" applyAlignment="1">
      <alignment horizontal="center" vertical="center" wrapText="1"/>
    </xf>
    <xf numFmtId="165" fontId="24" fillId="16" borderId="63" xfId="0" applyNumberFormat="1" applyFont="1" applyFill="1" applyBorder="1" applyAlignment="1">
      <alignment horizontal="center" vertical="center" wrapText="1"/>
    </xf>
    <xf numFmtId="165" fontId="24" fillId="0" borderId="64" xfId="0" applyNumberFormat="1" applyFont="1" applyFill="1" applyBorder="1" applyAlignment="1">
      <alignment horizontal="center" vertical="center" wrapText="1"/>
    </xf>
    <xf numFmtId="165" fontId="0" fillId="0" borderId="65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0" borderId="69" xfId="0" applyNumberFormat="1" applyBorder="1" applyAlignment="1">
      <alignment/>
    </xf>
    <xf numFmtId="165" fontId="0" fillId="0" borderId="70" xfId="0" applyNumberFormat="1" applyBorder="1" applyAlignment="1">
      <alignment/>
    </xf>
    <xf numFmtId="165" fontId="0" fillId="0" borderId="71" xfId="0" applyNumberFormat="1" applyBorder="1" applyAlignment="1">
      <alignment/>
    </xf>
    <xf numFmtId="165" fontId="34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67" xfId="0" applyNumberFormat="1" applyFill="1" applyBorder="1" applyAlignment="1">
      <alignment/>
    </xf>
    <xf numFmtId="165" fontId="34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5" fontId="24" fillId="16" borderId="72" xfId="0" applyNumberFormat="1" applyFont="1" applyFill="1" applyBorder="1" applyAlignment="1">
      <alignment horizontal="center" vertical="center" wrapText="1"/>
    </xf>
    <xf numFmtId="165" fontId="0" fillId="0" borderId="73" xfId="0" applyNumberFormat="1" applyBorder="1" applyAlignment="1">
      <alignment/>
    </xf>
    <xf numFmtId="165" fontId="0" fillId="0" borderId="74" xfId="0" applyNumberFormat="1" applyBorder="1" applyAlignment="1">
      <alignment/>
    </xf>
    <xf numFmtId="0" fontId="0" fillId="0" borderId="75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5" fillId="25" borderId="76" xfId="0" applyFont="1" applyFill="1" applyBorder="1" applyAlignment="1" applyProtection="1">
      <alignment horizontal="center" wrapText="1"/>
      <protection/>
    </xf>
    <xf numFmtId="0" fontId="36" fillId="0" borderId="77" xfId="0" applyFont="1" applyBorder="1" applyAlignment="1" applyProtection="1">
      <alignment wrapText="1"/>
      <protection/>
    </xf>
    <xf numFmtId="0" fontId="28" fillId="0" borderId="0" xfId="0" applyFont="1" applyAlignment="1" applyProtection="1">
      <alignment wrapText="1"/>
      <protection/>
    </xf>
    <xf numFmtId="0" fontId="27" fillId="16" borderId="16" xfId="0" applyFont="1" applyFill="1" applyBorder="1" applyAlignment="1" applyProtection="1">
      <alignment horizontal="left" wrapText="1"/>
      <protection/>
    </xf>
    <xf numFmtId="3" fontId="37" fillId="0" borderId="26" xfId="0" applyNumberFormat="1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wrapText="1"/>
      <protection locked="0"/>
    </xf>
    <xf numFmtId="3" fontId="26" fillId="0" borderId="23" xfId="0" applyNumberFormat="1" applyFont="1" applyBorder="1" applyAlignment="1" applyProtection="1">
      <alignment wrapText="1"/>
      <protection locked="0"/>
    </xf>
    <xf numFmtId="3" fontId="26" fillId="0" borderId="25" xfId="0" applyNumberFormat="1" applyFont="1" applyBorder="1" applyAlignment="1" applyProtection="1">
      <alignment wrapText="1"/>
      <protection locked="0"/>
    </xf>
    <xf numFmtId="0" fontId="27" fillId="16" borderId="15" xfId="0" applyFont="1" applyFill="1" applyBorder="1" applyAlignment="1" applyProtection="1">
      <alignment horizontal="left" wrapText="1"/>
      <protection/>
    </xf>
    <xf numFmtId="3" fontId="26" fillId="26" borderId="15" xfId="0" applyNumberFormat="1" applyFont="1" applyFill="1" applyBorder="1" applyAlignment="1" applyProtection="1">
      <alignment wrapText="1"/>
      <protection locked="0"/>
    </xf>
    <xf numFmtId="3" fontId="26" fillId="26" borderId="0" xfId="0" applyNumberFormat="1" applyFont="1" applyFill="1" applyBorder="1" applyAlignment="1" applyProtection="1">
      <alignment wrapText="1"/>
      <protection/>
    </xf>
    <xf numFmtId="3" fontId="26" fillId="26" borderId="17" xfId="0" applyNumberFormat="1" applyFont="1" applyFill="1" applyBorder="1" applyAlignment="1" applyProtection="1">
      <alignment wrapText="1"/>
      <protection locked="0"/>
    </xf>
    <xf numFmtId="3" fontId="26" fillId="26" borderId="19" xfId="0" applyNumberFormat="1" applyFont="1" applyFill="1" applyBorder="1" applyAlignment="1" applyProtection="1">
      <alignment wrapText="1"/>
      <protection locked="0"/>
    </xf>
    <xf numFmtId="0" fontId="35" fillId="25" borderId="78" xfId="0" applyFont="1" applyFill="1" applyBorder="1" applyAlignment="1" applyProtection="1">
      <alignment horizontal="center" wrapText="1"/>
      <protection/>
    </xf>
    <xf numFmtId="3" fontId="26" fillId="26" borderId="77" xfId="0" applyNumberFormat="1" applyFont="1" applyFill="1" applyBorder="1" applyAlignment="1" applyProtection="1">
      <alignment wrapText="1"/>
      <protection/>
    </xf>
    <xf numFmtId="0" fontId="0" fillId="0" borderId="79" xfId="0" applyBorder="1" applyAlignment="1" applyProtection="1">
      <alignment wrapText="1"/>
      <protection/>
    </xf>
    <xf numFmtId="0" fontId="27" fillId="16" borderId="80" xfId="0" applyFont="1" applyFill="1" applyBorder="1" applyAlignment="1" applyProtection="1">
      <alignment horizontal="left" wrapText="1"/>
      <protection/>
    </xf>
    <xf numFmtId="3" fontId="26" fillId="0" borderId="26" xfId="0" applyNumberFormat="1" applyFont="1" applyFill="1" applyBorder="1" applyAlignment="1" applyProtection="1">
      <alignment wrapText="1"/>
      <protection locked="0"/>
    </xf>
    <xf numFmtId="0" fontId="27" fillId="16" borderId="46" xfId="0" applyFont="1" applyFill="1" applyBorder="1" applyAlignment="1" applyProtection="1">
      <alignment horizontal="left" wrapText="1"/>
      <protection/>
    </xf>
    <xf numFmtId="3" fontId="26" fillId="0" borderId="24" xfId="0" applyNumberFormat="1" applyFont="1" applyBorder="1" applyAlignment="1" applyProtection="1">
      <alignment wrapText="1"/>
      <protection locked="0"/>
    </xf>
    <xf numFmtId="0" fontId="27" fillId="16" borderId="23" xfId="0" applyFont="1" applyFill="1" applyBorder="1" applyAlignment="1" applyProtection="1">
      <alignment horizontal="left" wrapText="1"/>
      <protection/>
    </xf>
    <xf numFmtId="0" fontId="27" fillId="16" borderId="25" xfId="0" applyFont="1" applyFill="1" applyBorder="1" applyAlignment="1" applyProtection="1">
      <alignment horizontal="left" wrapText="1"/>
      <protection/>
    </xf>
    <xf numFmtId="0" fontId="0" fillId="0" borderId="75" xfId="0" applyBorder="1" applyAlignment="1" applyProtection="1">
      <alignment wrapText="1"/>
      <protection/>
    </xf>
    <xf numFmtId="0" fontId="35" fillId="25" borderId="81" xfId="0" applyFont="1" applyFill="1" applyBorder="1" applyAlignment="1" applyProtection="1">
      <alignment horizontal="center" wrapText="1"/>
      <protection/>
    </xf>
    <xf numFmtId="0" fontId="0" fillId="0" borderId="77" xfId="0" applyBorder="1" applyAlignment="1" applyProtection="1">
      <alignment wrapText="1"/>
      <protection/>
    </xf>
    <xf numFmtId="3" fontId="26" fillId="0" borderId="20" xfId="0" applyNumberFormat="1" applyFont="1" applyBorder="1" applyAlignment="1" applyProtection="1">
      <alignment wrapText="1"/>
      <protection locked="0"/>
    </xf>
    <xf numFmtId="0" fontId="27" fillId="16" borderId="26" xfId="0" applyFont="1" applyFill="1" applyBorder="1" applyAlignment="1" applyProtection="1">
      <alignment horizontal="left" wrapText="1"/>
      <protection/>
    </xf>
    <xf numFmtId="0" fontId="27" fillId="16" borderId="22" xfId="0" applyFont="1" applyFill="1" applyBorder="1" applyAlignment="1" applyProtection="1">
      <alignment horizontal="left" wrapText="1"/>
      <protection/>
    </xf>
    <xf numFmtId="3" fontId="26" fillId="0" borderId="16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26" fillId="0" borderId="26" xfId="0" applyNumberFormat="1" applyFont="1" applyBorder="1" applyAlignment="1" applyProtection="1">
      <alignment wrapText="1"/>
      <protection locked="0"/>
    </xf>
    <xf numFmtId="3" fontId="26" fillId="26" borderId="22" xfId="0" applyNumberFormat="1" applyFont="1" applyFill="1" applyBorder="1" applyAlignment="1" applyProtection="1">
      <alignment wrapText="1"/>
      <protection locked="0"/>
    </xf>
    <xf numFmtId="3" fontId="26" fillId="26" borderId="23" xfId="0" applyNumberFormat="1" applyFont="1" applyFill="1" applyBorder="1" applyAlignment="1" applyProtection="1">
      <alignment wrapText="1"/>
      <protection locked="0"/>
    </xf>
    <xf numFmtId="3" fontId="26" fillId="26" borderId="25" xfId="0" applyNumberFormat="1" applyFont="1" applyFill="1" applyBorder="1" applyAlignment="1" applyProtection="1">
      <alignment wrapText="1"/>
      <protection locked="0"/>
    </xf>
    <xf numFmtId="0" fontId="35" fillId="25" borderId="82" xfId="0" applyFont="1" applyFill="1" applyBorder="1" applyAlignment="1" applyProtection="1">
      <alignment horizontal="center" wrapText="1"/>
      <protection/>
    </xf>
    <xf numFmtId="3" fontId="26" fillId="0" borderId="79" xfId="0" applyNumberFormat="1" applyFont="1" applyBorder="1" applyAlignment="1" applyProtection="1">
      <alignment wrapText="1"/>
      <protection locked="0"/>
    </xf>
    <xf numFmtId="0" fontId="0" fillId="0" borderId="79" xfId="0" applyBorder="1" applyAlignment="1" applyProtection="1">
      <alignment/>
      <protection/>
    </xf>
    <xf numFmtId="3" fontId="26" fillId="0" borderId="16" xfId="0" applyNumberFormat="1" applyFont="1" applyBorder="1" applyAlignment="1" applyProtection="1">
      <alignment wrapText="1"/>
      <protection locked="0"/>
    </xf>
    <xf numFmtId="3" fontId="26" fillId="26" borderId="0" xfId="0" applyNumberFormat="1" applyFont="1" applyFill="1" applyBorder="1" applyAlignment="1" applyProtection="1">
      <alignment/>
      <protection/>
    </xf>
    <xf numFmtId="3" fontId="26" fillId="0" borderId="28" xfId="0" applyNumberFormat="1" applyFont="1" applyBorder="1" applyAlignment="1" applyProtection="1">
      <alignment wrapText="1"/>
      <protection locked="0"/>
    </xf>
    <xf numFmtId="0" fontId="36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40" fillId="0" borderId="0" xfId="0" applyFont="1" applyAlignment="1">
      <alignment/>
    </xf>
    <xf numFmtId="0" fontId="28" fillId="0" borderId="0" xfId="0" applyFont="1" applyAlignment="1" applyProtection="1">
      <alignment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0" fontId="0" fillId="0" borderId="77" xfId="0" applyBorder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0" borderId="0" xfId="0" applyFont="1" applyAlignment="1" applyProtection="1">
      <alignment/>
      <protection locked="0"/>
    </xf>
    <xf numFmtId="3" fontId="37" fillId="0" borderId="16" xfId="0" applyNumberFormat="1" applyFont="1" applyBorder="1" applyAlignment="1" applyProtection="1">
      <alignment wrapText="1"/>
      <protection locked="0"/>
    </xf>
    <xf numFmtId="3" fontId="37" fillId="0" borderId="22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3" fontId="26" fillId="0" borderId="19" xfId="0" applyNumberFormat="1" applyFont="1" applyBorder="1" applyAlignment="1" applyProtection="1">
      <alignment wrapText="1"/>
      <protection locked="0"/>
    </xf>
    <xf numFmtId="0" fontId="0" fillId="0" borderId="79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27" fillId="16" borderId="28" xfId="0" applyNumberFormat="1" applyFont="1" applyFill="1" applyBorder="1" applyAlignment="1" applyProtection="1">
      <alignment horizontal="center" wrapText="1"/>
      <protection/>
    </xf>
    <xf numFmtId="1" fontId="28" fillId="16" borderId="83" xfId="0" applyNumberFormat="1" applyFont="1" applyFill="1" applyBorder="1" applyAlignment="1" applyProtection="1">
      <alignment horizontal="center" vertical="center" wrapText="1"/>
      <protection/>
    </xf>
    <xf numFmtId="1" fontId="28" fillId="16" borderId="20" xfId="0" applyNumberFormat="1" applyFont="1" applyFill="1" applyBorder="1" applyAlignment="1" applyProtection="1">
      <alignment horizontal="center" vertical="center" wrapText="1"/>
      <protection/>
    </xf>
    <xf numFmtId="1" fontId="27" fillId="16" borderId="15" xfId="0" applyNumberFormat="1" applyFont="1" applyFill="1" applyBorder="1" applyAlignment="1" applyProtection="1">
      <alignment horizontal="left" wrapText="1"/>
      <protection/>
    </xf>
    <xf numFmtId="3" fontId="26" fillId="0" borderId="84" xfId="0" applyNumberFormat="1" applyFont="1" applyBorder="1" applyAlignment="1" applyProtection="1">
      <alignment wrapText="1"/>
      <protection locked="0"/>
    </xf>
    <xf numFmtId="1" fontId="27" fillId="16" borderId="17" xfId="0" applyNumberFormat="1" applyFont="1" applyFill="1" applyBorder="1" applyAlignment="1" applyProtection="1">
      <alignment horizontal="left" wrapText="1"/>
      <protection/>
    </xf>
    <xf numFmtId="1" fontId="27" fillId="16" borderId="19" xfId="0" applyNumberFormat="1" applyFont="1" applyFill="1" applyBorder="1" applyAlignment="1" applyProtection="1">
      <alignment horizontal="left" wrapText="1"/>
      <protection/>
    </xf>
    <xf numFmtId="3" fontId="26" fillId="0" borderId="85" xfId="0" applyNumberFormat="1" applyFont="1" applyBorder="1" applyAlignment="1" applyProtection="1">
      <alignment wrapText="1"/>
      <protection locked="0"/>
    </xf>
    <xf numFmtId="1" fontId="28" fillId="16" borderId="28" xfId="0" applyNumberFormat="1" applyFont="1" applyFill="1" applyBorder="1" applyAlignment="1" applyProtection="1">
      <alignment horizontal="left" wrapText="1"/>
      <protection/>
    </xf>
    <xf numFmtId="1" fontId="30" fillId="16" borderId="86" xfId="0" applyNumberFormat="1" applyFont="1" applyFill="1" applyBorder="1" applyAlignment="1" applyProtection="1">
      <alignment/>
      <protection/>
    </xf>
    <xf numFmtId="1" fontId="30" fillId="16" borderId="87" xfId="0" applyNumberFormat="1" applyFont="1" applyFill="1" applyBorder="1" applyAlignment="1" applyProtection="1">
      <alignment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1" fontId="27" fillId="16" borderId="20" xfId="0" applyNumberFormat="1" applyFont="1" applyFill="1" applyBorder="1" applyAlignment="1" applyProtection="1">
      <alignment horizontal="left" wrapText="1"/>
      <protection/>
    </xf>
    <xf numFmtId="3" fontId="26" fillId="0" borderId="46" xfId="0" applyNumberFormat="1" applyFont="1" applyBorder="1" applyAlignment="1" applyProtection="1">
      <alignment wrapText="1"/>
      <protection locked="0"/>
    </xf>
    <xf numFmtId="1" fontId="26" fillId="0" borderId="21" xfId="0" applyNumberFormat="1" applyFont="1" applyBorder="1" applyAlignment="1" applyProtection="1">
      <alignment wrapText="1"/>
      <protection/>
    </xf>
    <xf numFmtId="3" fontId="26" fillId="0" borderId="88" xfId="0" applyNumberFormat="1" applyFont="1" applyBorder="1" applyAlignment="1" applyProtection="1">
      <alignment wrapText="1"/>
      <protection locked="0"/>
    </xf>
    <xf numFmtId="3" fontId="26" fillId="0" borderId="89" xfId="0" applyNumberFormat="1" applyFont="1" applyBorder="1" applyAlignment="1" applyProtection="1">
      <alignment wrapText="1"/>
      <protection locked="0"/>
    </xf>
    <xf numFmtId="3" fontId="30" fillId="16" borderId="89" xfId="0" applyNumberFormat="1" applyFont="1" applyFill="1" applyBorder="1" applyAlignment="1" applyProtection="1">
      <alignment/>
      <protection/>
    </xf>
    <xf numFmtId="1" fontId="30" fillId="0" borderId="27" xfId="0" applyNumberFormat="1" applyFont="1" applyFill="1" applyBorder="1" applyAlignment="1" applyProtection="1">
      <alignment/>
      <protection/>
    </xf>
    <xf numFmtId="3" fontId="30" fillId="16" borderId="90" xfId="0" applyNumberFormat="1" applyFont="1" applyFill="1" applyBorder="1" applyAlignment="1" applyProtection="1">
      <alignment/>
      <protection/>
    </xf>
    <xf numFmtId="3" fontId="30" fillId="16" borderId="32" xfId="0" applyNumberFormat="1" applyFont="1" applyFill="1" applyBorder="1" applyAlignment="1" applyProtection="1">
      <alignment/>
      <protection/>
    </xf>
    <xf numFmtId="3" fontId="26" fillId="0" borderId="15" xfId="0" applyNumberFormat="1" applyFont="1" applyBorder="1" applyAlignment="1" applyProtection="1">
      <alignment wrapText="1"/>
      <protection locked="0"/>
    </xf>
    <xf numFmtId="0" fontId="27" fillId="16" borderId="18" xfId="0" applyFont="1" applyFill="1" applyBorder="1" applyAlignment="1" applyProtection="1">
      <alignment horizontal="left" wrapText="1"/>
      <protection/>
    </xf>
    <xf numFmtId="1" fontId="41" fillId="0" borderId="77" xfId="0" applyNumberFormat="1" applyFont="1" applyFill="1" applyBorder="1" applyAlignment="1" applyProtection="1">
      <alignment/>
      <protection/>
    </xf>
    <xf numFmtId="3" fontId="26" fillId="0" borderId="18" xfId="0" applyNumberFormat="1" applyFont="1" applyBorder="1" applyAlignment="1" applyProtection="1">
      <alignment wrapText="1"/>
      <protection locked="0"/>
    </xf>
    <xf numFmtId="0" fontId="27" fillId="16" borderId="21" xfId="0" applyFont="1" applyFill="1" applyBorder="1" applyAlignment="1" applyProtection="1">
      <alignment horizontal="left" wrapText="1"/>
      <protection/>
    </xf>
    <xf numFmtId="3" fontId="30" fillId="16" borderId="87" xfId="0" applyNumberFormat="1" applyFont="1" applyFill="1" applyBorder="1" applyAlignment="1" applyProtection="1">
      <alignment/>
      <protection/>
    </xf>
    <xf numFmtId="3" fontId="26" fillId="0" borderId="17" xfId="0" applyNumberFormat="1" applyFont="1" applyBorder="1" applyAlignment="1" applyProtection="1">
      <alignment wrapText="1"/>
      <protection locked="0"/>
    </xf>
    <xf numFmtId="0" fontId="42" fillId="0" borderId="77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26" fillId="0" borderId="27" xfId="0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4" fillId="16" borderId="61" xfId="0" applyNumberFormat="1" applyFont="1" applyFill="1" applyBorder="1" applyAlignment="1" applyProtection="1">
      <alignment horizontal="center" vertical="center" wrapText="1"/>
      <protection hidden="1"/>
    </xf>
    <xf numFmtId="165" fontId="24" fillId="16" borderId="62" xfId="0" applyNumberFormat="1" applyFont="1" applyFill="1" applyBorder="1" applyAlignment="1" applyProtection="1">
      <alignment horizontal="center" vertical="center" wrapText="1"/>
      <protection hidden="1"/>
    </xf>
    <xf numFmtId="165" fontId="24" fillId="16" borderId="91" xfId="0" applyNumberFormat="1" applyFont="1" applyFill="1" applyBorder="1" applyAlignment="1" applyProtection="1">
      <alignment horizontal="left" wrapText="1"/>
      <protection hidden="1"/>
    </xf>
    <xf numFmtId="165" fontId="0" fillId="0" borderId="65" xfId="0" applyNumberFormat="1" applyBorder="1" applyAlignment="1" applyProtection="1">
      <alignment/>
      <protection hidden="1"/>
    </xf>
    <xf numFmtId="165" fontId="24" fillId="16" borderId="92" xfId="0" applyNumberFormat="1" applyFont="1" applyFill="1" applyBorder="1" applyAlignment="1" applyProtection="1">
      <alignment horizontal="left" wrapText="1"/>
      <protection hidden="1"/>
    </xf>
    <xf numFmtId="165" fontId="0" fillId="0" borderId="67" xfId="0" applyNumberFormat="1" applyBorder="1" applyAlignment="1" applyProtection="1">
      <alignment/>
      <protection hidden="1"/>
    </xf>
    <xf numFmtId="165" fontId="24" fillId="16" borderId="93" xfId="0" applyNumberFormat="1" applyFont="1" applyFill="1" applyBorder="1" applyAlignment="1" applyProtection="1">
      <alignment horizontal="left" wrapText="1"/>
      <protection hidden="1"/>
    </xf>
    <xf numFmtId="165" fontId="0" fillId="0" borderId="69" xfId="0" applyNumberFormat="1" applyBorder="1" applyAlignment="1" applyProtection="1">
      <alignment/>
      <protection hidden="1"/>
    </xf>
    <xf numFmtId="0" fontId="27" fillId="16" borderId="17" xfId="0" applyFont="1" applyFill="1" applyBorder="1" applyAlignment="1" applyProtection="1">
      <alignment horizontal="left" wrapText="1"/>
      <protection hidden="1"/>
    </xf>
    <xf numFmtId="3" fontId="39" fillId="0" borderId="15" xfId="0" applyNumberFormat="1" applyFont="1" applyBorder="1" applyAlignment="1" applyProtection="1">
      <alignment wrapText="1"/>
      <protection hidden="1"/>
    </xf>
    <xf numFmtId="0" fontId="27" fillId="16" borderId="19" xfId="0" applyFont="1" applyFill="1" applyBorder="1" applyAlignment="1" applyProtection="1">
      <alignment horizontal="left" wrapText="1"/>
      <protection hidden="1"/>
    </xf>
    <xf numFmtId="1" fontId="39" fillId="0" borderId="19" xfId="0" applyNumberFormat="1" applyFont="1" applyBorder="1" applyAlignment="1" applyProtection="1">
      <alignment wrapText="1"/>
      <protection hidden="1"/>
    </xf>
    <xf numFmtId="3" fontId="37" fillId="0" borderId="15" xfId="0" applyNumberFormat="1" applyFont="1" applyBorder="1" applyAlignment="1" applyProtection="1">
      <alignment wrapText="1"/>
      <protection locked="0"/>
    </xf>
    <xf numFmtId="1" fontId="27" fillId="16" borderId="28" xfId="0" applyNumberFormat="1" applyFont="1" applyFill="1" applyBorder="1" applyAlignment="1" applyProtection="1">
      <alignment horizontal="left" wrapText="1"/>
      <protection/>
    </xf>
    <xf numFmtId="1" fontId="28" fillId="16" borderId="29" xfId="0" applyNumberFormat="1" applyFont="1" applyFill="1" applyBorder="1" applyAlignment="1" applyProtection="1">
      <alignment horizontal="left" wrapText="1"/>
      <protection/>
    </xf>
    <xf numFmtId="1" fontId="28" fillId="16" borderId="90" xfId="0" applyNumberFormat="1" applyFont="1" applyFill="1" applyBorder="1" applyAlignment="1" applyProtection="1">
      <alignment horizontal="left" wrapText="1"/>
      <protection/>
    </xf>
    <xf numFmtId="1" fontId="28" fillId="16" borderId="32" xfId="0" applyNumberFormat="1" applyFont="1" applyFill="1" applyBorder="1" applyAlignment="1" applyProtection="1">
      <alignment horizontal="left" wrapText="1"/>
      <protection/>
    </xf>
    <xf numFmtId="1" fontId="26" fillId="0" borderId="79" xfId="0" applyNumberFormat="1" applyFont="1" applyBorder="1" applyAlignment="1" applyProtection="1">
      <alignment wrapText="1"/>
      <protection/>
    </xf>
    <xf numFmtId="1" fontId="30" fillId="0" borderId="79" xfId="0" applyNumberFormat="1" applyFont="1" applyFill="1" applyBorder="1" applyAlignment="1" applyProtection="1">
      <alignment/>
      <protection/>
    </xf>
    <xf numFmtId="3" fontId="30" fillId="16" borderId="83" xfId="0" applyNumberFormat="1" applyFont="1" applyFill="1" applyBorder="1" applyAlignment="1" applyProtection="1">
      <alignment/>
      <protection/>
    </xf>
    <xf numFmtId="3" fontId="30" fillId="16" borderId="94" xfId="0" applyNumberFormat="1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 locked="0"/>
    </xf>
    <xf numFmtId="3" fontId="37" fillId="0" borderId="27" xfId="0" applyNumberFormat="1" applyFont="1" applyBorder="1" applyAlignment="1" applyProtection="1">
      <alignment wrapText="1"/>
      <protection locked="0"/>
    </xf>
    <xf numFmtId="0" fontId="27" fillId="16" borderId="27" xfId="0" applyFont="1" applyFill="1" applyBorder="1" applyAlignment="1" applyProtection="1">
      <alignment horizontal="left" wrapText="1"/>
      <protection/>
    </xf>
    <xf numFmtId="0" fontId="28" fillId="0" borderId="29" xfId="0" applyFont="1" applyBorder="1" applyAlignment="1" applyProtection="1">
      <alignment wrapText="1"/>
      <protection/>
    </xf>
    <xf numFmtId="0" fontId="28" fillId="0" borderId="32" xfId="0" applyFont="1" applyBorder="1" applyAlignment="1" applyProtection="1">
      <alignment wrapText="1"/>
      <protection/>
    </xf>
    <xf numFmtId="165" fontId="26" fillId="0" borderId="46" xfId="0" applyNumberFormat="1" applyFont="1" applyBorder="1" applyAlignment="1" applyProtection="1">
      <alignment/>
      <protection/>
    </xf>
    <xf numFmtId="165" fontId="0" fillId="0" borderId="95" xfId="0" applyNumberFormat="1" applyFont="1" applyFill="1" applyBorder="1" applyAlignment="1" applyProtection="1">
      <alignment/>
      <protection/>
    </xf>
    <xf numFmtId="165" fontId="26" fillId="0" borderId="96" xfId="0" applyNumberFormat="1" applyFont="1" applyBorder="1" applyAlignment="1" applyProtection="1">
      <alignment/>
      <protection/>
    </xf>
    <xf numFmtId="165" fontId="26" fillId="0" borderId="85" xfId="0" applyNumberFormat="1" applyFont="1" applyBorder="1" applyAlignment="1" applyProtection="1">
      <alignment/>
      <protection/>
    </xf>
    <xf numFmtId="0" fontId="28" fillId="16" borderId="20" xfId="0" applyFont="1" applyFill="1" applyBorder="1" applyAlignment="1" applyProtection="1">
      <alignment horizontal="center" vertical="center" wrapText="1"/>
      <protection/>
    </xf>
    <xf numFmtId="0" fontId="28" fillId="16" borderId="97" xfId="0" applyFont="1" applyFill="1" applyBorder="1" applyAlignment="1" applyProtection="1">
      <alignment horizontal="center" vertical="center" wrapText="1"/>
      <protection/>
    </xf>
    <xf numFmtId="0" fontId="28" fillId="16" borderId="98" xfId="0" applyFont="1" applyFill="1" applyBorder="1" applyAlignment="1" applyProtection="1">
      <alignment horizontal="center" vertical="center" wrapText="1"/>
      <protection/>
    </xf>
    <xf numFmtId="0" fontId="28" fillId="16" borderId="89" xfId="0" applyFont="1" applyFill="1" applyBorder="1" applyAlignment="1" applyProtection="1">
      <alignment horizontal="center" vertical="center" wrapText="1"/>
      <protection/>
    </xf>
    <xf numFmtId="0" fontId="37" fillId="0" borderId="99" xfId="0" applyFont="1" applyBorder="1" applyAlignment="1" applyProtection="1">
      <alignment horizontal="center" wrapText="1"/>
      <protection locked="0"/>
    </xf>
    <xf numFmtId="0" fontId="26" fillId="0" borderId="42" xfId="0" applyFont="1" applyBorder="1" applyAlignment="1" applyProtection="1">
      <alignment horizontal="center" wrapText="1"/>
      <protection locked="0"/>
    </xf>
    <xf numFmtId="0" fontId="26" fillId="0" borderId="43" xfId="0" applyFont="1" applyBorder="1" applyAlignment="1" applyProtection="1">
      <alignment horizontal="center" wrapText="1"/>
      <protection locked="0"/>
    </xf>
    <xf numFmtId="0" fontId="26" fillId="0" borderId="84" xfId="0" applyFont="1" applyBorder="1" applyAlignment="1" applyProtection="1">
      <alignment horizontal="center" wrapText="1"/>
      <protection locked="0"/>
    </xf>
    <xf numFmtId="0" fontId="26" fillId="0" borderId="45" xfId="0" applyFont="1" applyBorder="1" applyAlignment="1" applyProtection="1">
      <alignment horizontal="center" wrapText="1"/>
      <protection locked="0"/>
    </xf>
    <xf numFmtId="0" fontId="26" fillId="0" borderId="46" xfId="0" applyFont="1" applyBorder="1" applyAlignment="1" applyProtection="1">
      <alignment horizontal="center" wrapText="1"/>
      <protection locked="0"/>
    </xf>
    <xf numFmtId="0" fontId="26" fillId="0" borderId="100" xfId="0" applyFont="1" applyBorder="1" applyAlignment="1" applyProtection="1">
      <alignment horizontal="center" wrapText="1"/>
      <protection locked="0"/>
    </xf>
    <xf numFmtId="0" fontId="26" fillId="0" borderId="96" xfId="0" applyFont="1" applyBorder="1" applyAlignment="1" applyProtection="1">
      <alignment horizontal="center" wrapText="1"/>
      <protection locked="0"/>
    </xf>
    <xf numFmtId="0" fontId="26" fillId="0" borderId="85" xfId="0" applyFont="1" applyBorder="1" applyAlignment="1" applyProtection="1">
      <alignment horizontal="center" wrapText="1"/>
      <protection locked="0"/>
    </xf>
    <xf numFmtId="3" fontId="30" fillId="16" borderId="86" xfId="0" applyNumberFormat="1" applyFont="1" applyFill="1" applyBorder="1" applyAlignment="1" applyProtection="1">
      <alignment/>
      <protection/>
    </xf>
    <xf numFmtId="0" fontId="26" fillId="0" borderId="15" xfId="0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wrapText="1"/>
      <protection locked="0"/>
    </xf>
    <xf numFmtId="0" fontId="28" fillId="16" borderId="28" xfId="0" applyFont="1" applyFill="1" applyBorder="1" applyAlignment="1" applyProtection="1">
      <alignment horizontal="left" wrapText="1"/>
      <protection/>
    </xf>
    <xf numFmtId="3" fontId="30" fillId="16" borderId="20" xfId="0" applyNumberFormat="1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26" fillId="0" borderId="23" xfId="0" applyFont="1" applyBorder="1" applyAlignment="1" applyProtection="1">
      <alignment horizontal="center" wrapText="1"/>
      <protection locked="0"/>
    </xf>
    <xf numFmtId="0" fontId="26" fillId="0" borderId="24" xfId="0" applyFont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left" wrapText="1"/>
      <protection/>
    </xf>
    <xf numFmtId="3" fontId="30" fillId="0" borderId="0" xfId="0" applyNumberFormat="1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6" fillId="0" borderId="18" xfId="0" applyFont="1" applyBorder="1" applyAlignment="1" applyProtection="1">
      <alignment horizontal="center" wrapText="1"/>
      <protection locked="0"/>
    </xf>
    <xf numFmtId="0" fontId="26" fillId="0" borderId="17" xfId="0" applyFont="1" applyBorder="1" applyAlignment="1" applyProtection="1">
      <alignment horizontal="center" wrapText="1"/>
      <protection locked="0"/>
    </xf>
    <xf numFmtId="3" fontId="30" fillId="16" borderId="28" xfId="0" applyNumberFormat="1" applyFont="1" applyFill="1" applyBorder="1" applyAlignment="1" applyProtection="1">
      <alignment/>
      <protection/>
    </xf>
    <xf numFmtId="0" fontId="26" fillId="0" borderId="80" xfId="0" applyFont="1" applyBorder="1" applyAlignment="1" applyProtection="1">
      <alignment horizontal="center" wrapText="1"/>
      <protection locked="0"/>
    </xf>
    <xf numFmtId="3" fontId="30" fillId="0" borderId="83" xfId="0" applyNumberFormat="1" applyFont="1" applyBorder="1" applyAlignment="1" applyProtection="1">
      <alignment/>
      <protection/>
    </xf>
    <xf numFmtId="3" fontId="30" fillId="0" borderId="86" xfId="0" applyNumberFormat="1" applyFont="1" applyBorder="1" applyAlignment="1" applyProtection="1">
      <alignment/>
      <protection/>
    </xf>
    <xf numFmtId="3" fontId="30" fillId="0" borderId="87" xfId="0" applyNumberFormat="1" applyFont="1" applyBorder="1" applyAlignment="1" applyProtection="1">
      <alignment/>
      <protection/>
    </xf>
    <xf numFmtId="3" fontId="30" fillId="0" borderId="20" xfId="0" applyNumberFormat="1" applyFont="1" applyBorder="1" applyAlignment="1" applyProtection="1">
      <alignment/>
      <protection/>
    </xf>
    <xf numFmtId="3" fontId="27" fillId="0" borderId="0" xfId="0" applyNumberFormat="1" applyFont="1" applyAlignment="1">
      <alignment horizontal="center" vertical="center"/>
    </xf>
    <xf numFmtId="3" fontId="27" fillId="16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0" fontId="27" fillId="16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4" fillId="16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3" fontId="45" fillId="0" borderId="0" xfId="0" applyNumberFormat="1" applyFont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0" xfId="0" applyNumberFormat="1" applyFont="1" applyFill="1" applyAlignment="1">
      <alignment horizontal="left" vertical="center"/>
    </xf>
    <xf numFmtId="3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 wrapText="1"/>
    </xf>
    <xf numFmtId="3" fontId="47" fillId="0" borderId="45" xfId="0" applyNumberFormat="1" applyFont="1" applyBorder="1" applyAlignment="1">
      <alignment horizontal="center" vertical="center" wrapText="1"/>
    </xf>
    <xf numFmtId="3" fontId="47" fillId="0" borderId="101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3" fontId="47" fillId="0" borderId="102" xfId="0" applyNumberFormat="1" applyFont="1" applyBorder="1" applyAlignment="1">
      <alignment horizontal="center" vertical="center"/>
    </xf>
    <xf numFmtId="3" fontId="47" fillId="0" borderId="48" xfId="0" applyNumberFormat="1" applyFont="1" applyBorder="1" applyAlignment="1">
      <alignment horizontal="center" vertical="center"/>
    </xf>
    <xf numFmtId="3" fontId="47" fillId="0" borderId="103" xfId="0" applyNumberFormat="1" applyFont="1" applyBorder="1" applyAlignment="1">
      <alignment horizontal="center" vertical="center"/>
    </xf>
    <xf numFmtId="0" fontId="47" fillId="0" borderId="104" xfId="0" applyFont="1" applyBorder="1" applyAlignment="1">
      <alignment vertical="center"/>
    </xf>
    <xf numFmtId="0" fontId="47" fillId="0" borderId="0" xfId="0" applyFont="1" applyAlignment="1">
      <alignment/>
    </xf>
    <xf numFmtId="3" fontId="47" fillId="0" borderId="88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101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 applyProtection="1">
      <alignment horizontal="center" vertical="center"/>
      <protection hidden="1"/>
    </xf>
    <xf numFmtId="3" fontId="47" fillId="0" borderId="99" xfId="0" applyNumberFormat="1" applyFont="1" applyBorder="1" applyAlignment="1">
      <alignment horizontal="center" vertical="center"/>
    </xf>
    <xf numFmtId="3" fontId="47" fillId="0" borderId="42" xfId="0" applyNumberFormat="1" applyFont="1" applyBorder="1" applyAlignment="1">
      <alignment horizontal="center" vertical="center"/>
    </xf>
    <xf numFmtId="3" fontId="47" fillId="0" borderId="105" xfId="0" applyNumberFormat="1" applyFont="1" applyBorder="1" applyAlignment="1">
      <alignment horizontal="center" vertical="center"/>
    </xf>
    <xf numFmtId="0" fontId="47" fillId="0" borderId="84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101" xfId="0" applyFont="1" applyBorder="1" applyAlignment="1">
      <alignment horizontal="center" vertical="center"/>
    </xf>
    <xf numFmtId="3" fontId="49" fillId="0" borderId="0" xfId="0" applyNumberFormat="1" applyFont="1" applyAlignment="1">
      <alignment horizontal="center" vertical="center"/>
    </xf>
    <xf numFmtId="3" fontId="49" fillId="0" borderId="88" xfId="0" applyNumberFormat="1" applyFont="1" applyFill="1" applyBorder="1" applyAlignment="1">
      <alignment horizontal="center" vertical="center"/>
    </xf>
    <xf numFmtId="3" fontId="49" fillId="0" borderId="45" xfId="0" applyNumberFormat="1" applyFont="1" applyBorder="1" applyAlignment="1">
      <alignment horizontal="center" vertical="center"/>
    </xf>
    <xf numFmtId="3" fontId="49" fillId="0" borderId="88" xfId="0" applyNumberFormat="1" applyFont="1" applyBorder="1" applyAlignment="1">
      <alignment horizontal="center" vertical="center"/>
    </xf>
    <xf numFmtId="3" fontId="49" fillId="0" borderId="84" xfId="0" applyNumberFormat="1" applyFont="1" applyBorder="1" applyAlignment="1">
      <alignment horizontal="center" vertical="center"/>
    </xf>
    <xf numFmtId="3" fontId="50" fillId="0" borderId="0" xfId="0" applyNumberFormat="1" applyFont="1" applyFill="1" applyBorder="1" applyAlignment="1" applyProtection="1">
      <alignment horizontal="center" vertical="center"/>
      <protection hidden="1"/>
    </xf>
    <xf numFmtId="3" fontId="49" fillId="0" borderId="101" xfId="0" applyNumberFormat="1" applyFont="1" applyBorder="1" applyAlignment="1">
      <alignment horizontal="center" vertical="center"/>
    </xf>
    <xf numFmtId="3" fontId="49" fillId="0" borderId="84" xfId="0" applyNumberFormat="1" applyFont="1" applyFill="1" applyBorder="1" applyAlignment="1">
      <alignment horizontal="center" vertical="center"/>
    </xf>
    <xf numFmtId="3" fontId="49" fillId="0" borderId="45" xfId="0" applyNumberFormat="1" applyFont="1" applyFill="1" applyBorder="1" applyAlignment="1">
      <alignment horizontal="center" vertical="center"/>
    </xf>
    <xf numFmtId="3" fontId="49" fillId="0" borderId="101" xfId="0" applyNumberFormat="1" applyFont="1" applyFill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44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5" fillId="16" borderId="106" xfId="0" applyFont="1" applyFill="1" applyBorder="1" applyAlignment="1" applyProtection="1">
      <alignment horizontal="right"/>
      <protection/>
    </xf>
    <xf numFmtId="166" fontId="34" fillId="16" borderId="107" xfId="0" applyNumberFormat="1" applyFont="1" applyFill="1" applyBorder="1" applyAlignment="1" applyProtection="1">
      <alignment horizontal="right"/>
      <protection locked="0"/>
    </xf>
    <xf numFmtId="3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49" fillId="16" borderId="0" xfId="0" applyFont="1" applyFill="1" applyAlignment="1">
      <alignment/>
    </xf>
    <xf numFmtId="0" fontId="49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9" fillId="0" borderId="0" xfId="0" applyFont="1" applyAlignment="1" applyProtection="1">
      <alignment/>
      <protection/>
    </xf>
    <xf numFmtId="166" fontId="34" fillId="16" borderId="107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horizontal="center" vertical="center" wrapText="1"/>
    </xf>
    <xf numFmtId="0" fontId="27" fillId="16" borderId="45" xfId="0" applyFont="1" applyFill="1" applyBorder="1" applyAlignment="1" applyProtection="1">
      <alignment horizontal="left" wrapText="1"/>
      <protection/>
    </xf>
    <xf numFmtId="3" fontId="39" fillId="0" borderId="45" xfId="0" applyNumberFormat="1" applyFont="1" applyBorder="1" applyAlignment="1" applyProtection="1">
      <alignment wrapText="1"/>
      <protection hidden="1"/>
    </xf>
    <xf numFmtId="1" fontId="39" fillId="0" borderId="45" xfId="0" applyNumberFormat="1" applyFont="1" applyBorder="1" applyAlignment="1" applyProtection="1">
      <alignment wrapText="1"/>
      <protection hidden="1"/>
    </xf>
    <xf numFmtId="3" fontId="47" fillId="0" borderId="88" xfId="0" applyNumberFormat="1" applyFont="1" applyBorder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/>
    </xf>
    <xf numFmtId="3" fontId="27" fillId="0" borderId="104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0" xfId="0" applyNumberFormat="1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3" fontId="27" fillId="16" borderId="0" xfId="0" applyNumberFormat="1" applyFont="1" applyFill="1" applyAlignment="1" applyProtection="1">
      <alignment horizontal="center" vertical="center"/>
      <protection hidden="1"/>
    </xf>
    <xf numFmtId="3" fontId="43" fillId="0" borderId="0" xfId="0" applyNumberFormat="1" applyFont="1" applyAlignment="1" applyProtection="1">
      <alignment horizontal="left" vertical="center"/>
      <protection hidden="1"/>
    </xf>
    <xf numFmtId="0" fontId="49" fillId="16" borderId="0" xfId="0" applyFont="1" applyFill="1" applyAlignment="1" applyProtection="1">
      <alignment/>
      <protection hidden="1"/>
    </xf>
    <xf numFmtId="3" fontId="46" fillId="0" borderId="0" xfId="0" applyNumberFormat="1" applyFont="1" applyAlignment="1" applyProtection="1">
      <alignment horizontal="center" vertical="center"/>
      <protection hidden="1"/>
    </xf>
    <xf numFmtId="3" fontId="46" fillId="0" borderId="0" xfId="0" applyNumberFormat="1" applyFont="1" applyBorder="1" applyAlignment="1" applyProtection="1">
      <alignment horizontal="center" vertical="center"/>
      <protection hidden="1"/>
    </xf>
    <xf numFmtId="3" fontId="46" fillId="0" borderId="104" xfId="0" applyNumberFormat="1" applyFont="1" applyBorder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1" fillId="0" borderId="0" xfId="0" applyFont="1" applyAlignment="1" applyProtection="1">
      <alignment/>
      <protection hidden="1"/>
    </xf>
    <xf numFmtId="0" fontId="27" fillId="0" borderId="84" xfId="0" applyFont="1" applyFill="1" applyBorder="1" applyAlignment="1" applyProtection="1">
      <alignment horizontal="left" wrapText="1"/>
      <protection hidden="1"/>
    </xf>
    <xf numFmtId="3" fontId="39" fillId="0" borderId="88" xfId="0" applyNumberFormat="1" applyFont="1" applyBorder="1" applyAlignment="1" applyProtection="1">
      <alignment wrapText="1"/>
      <protection hidden="1"/>
    </xf>
    <xf numFmtId="1" fontId="39" fillId="0" borderId="101" xfId="0" applyNumberFormat="1" applyFont="1" applyBorder="1" applyAlignment="1" applyProtection="1">
      <alignment wrapText="1"/>
      <protection hidden="1"/>
    </xf>
    <xf numFmtId="0" fontId="39" fillId="0" borderId="0" xfId="0" applyFont="1" applyBorder="1" applyAlignment="1" applyProtection="1">
      <alignment wrapText="1"/>
      <protection hidden="1"/>
    </xf>
    <xf numFmtId="0" fontId="49" fillId="0" borderId="0" xfId="0" applyFont="1" applyFill="1" applyAlignment="1" applyProtection="1">
      <alignment/>
      <protection hidden="1"/>
    </xf>
    <xf numFmtId="3" fontId="39" fillId="0" borderId="104" xfId="0" applyNumberFormat="1" applyFont="1" applyBorder="1" applyAlignment="1" applyProtection="1">
      <alignment wrapText="1"/>
      <protection hidden="1"/>
    </xf>
    <xf numFmtId="3" fontId="27" fillId="0" borderId="108" xfId="0" applyNumberFormat="1" applyFont="1" applyBorder="1" applyAlignment="1" applyProtection="1">
      <alignment horizontal="center" vertical="center"/>
      <protection hidden="1"/>
    </xf>
    <xf numFmtId="0" fontId="39" fillId="0" borderId="88" xfId="0" applyFont="1" applyBorder="1" applyAlignment="1" applyProtection="1">
      <alignment wrapText="1"/>
      <protection hidden="1"/>
    </xf>
    <xf numFmtId="3" fontId="47" fillId="0" borderId="0" xfId="0" applyNumberFormat="1" applyFont="1" applyAlignment="1" applyProtection="1">
      <alignment horizontal="center" vertical="center"/>
      <protection hidden="1"/>
    </xf>
    <xf numFmtId="3" fontId="49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0" fontId="55" fillId="16" borderId="106" xfId="0" applyFont="1" applyFill="1" applyBorder="1" applyAlignment="1" applyProtection="1">
      <alignment horizontal="right"/>
      <protection hidden="1"/>
    </xf>
    <xf numFmtId="166" fontId="34" fillId="16" borderId="107" xfId="0" applyNumberFormat="1" applyFont="1" applyFill="1" applyBorder="1" applyAlignment="1" applyProtection="1">
      <alignment horizontal="right"/>
      <protection hidden="1" locked="0"/>
    </xf>
    <xf numFmtId="0" fontId="27" fillId="0" borderId="108" xfId="0" applyFont="1" applyFill="1" applyBorder="1" applyAlignment="1" applyProtection="1">
      <alignment horizontal="left" wrapText="1"/>
      <protection hidden="1"/>
    </xf>
    <xf numFmtId="1" fontId="39" fillId="0" borderId="108" xfId="0" applyNumberFormat="1" applyFont="1" applyBorder="1" applyAlignment="1" applyProtection="1">
      <alignment wrapText="1"/>
      <protection hidden="1"/>
    </xf>
    <xf numFmtId="3" fontId="27" fillId="0" borderId="0" xfId="0" applyNumberFormat="1" applyFont="1" applyAlignment="1" applyProtection="1">
      <alignment horizontal="center" vertical="center"/>
      <protection/>
    </xf>
    <xf numFmtId="0" fontId="49" fillId="16" borderId="0" xfId="0" applyFont="1" applyFill="1" applyAlignment="1" applyProtection="1">
      <alignment/>
      <protection/>
    </xf>
    <xf numFmtId="3" fontId="51" fillId="0" borderId="0" xfId="0" applyNumberFormat="1" applyFont="1" applyBorder="1" applyAlignment="1" applyProtection="1">
      <alignment vertical="center"/>
      <protection/>
    </xf>
    <xf numFmtId="3" fontId="46" fillId="0" borderId="0" xfId="0" applyNumberFormat="1" applyFont="1" applyAlignment="1" applyProtection="1">
      <alignment horizontal="center" vertical="center"/>
      <protection/>
    </xf>
    <xf numFmtId="0" fontId="51" fillId="0" borderId="0" xfId="0" applyFont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3" fontId="47" fillId="0" borderId="0" xfId="0" applyNumberFormat="1" applyFont="1" applyAlignment="1" applyProtection="1">
      <alignment horizontal="center" vertical="center"/>
      <protection/>
    </xf>
    <xf numFmtId="3" fontId="49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3" fontId="30" fillId="0" borderId="17" xfId="0" applyNumberFormat="1" applyFont="1" applyBorder="1" applyAlignment="1" applyProtection="1">
      <alignment/>
      <protection locked="0"/>
    </xf>
    <xf numFmtId="3" fontId="63" fillId="0" borderId="19" xfId="0" applyNumberFormat="1" applyFont="1" applyBorder="1" applyAlignment="1" applyProtection="1">
      <alignment wrapText="1"/>
      <protection locked="0"/>
    </xf>
    <xf numFmtId="3" fontId="63" fillId="0" borderId="20" xfId="0" applyNumberFormat="1" applyFont="1" applyBorder="1" applyAlignment="1" applyProtection="1">
      <alignment wrapText="1"/>
      <protection locked="0"/>
    </xf>
    <xf numFmtId="3" fontId="26" fillId="0" borderId="95" xfId="0" applyNumberFormat="1" applyFont="1" applyBorder="1" applyAlignment="1" applyProtection="1">
      <alignment wrapText="1"/>
      <protection locked="0"/>
    </xf>
    <xf numFmtId="3" fontId="26" fillId="0" borderId="109" xfId="0" applyNumberFormat="1" applyFont="1" applyBorder="1" applyAlignment="1" applyProtection="1">
      <alignment wrapText="1"/>
      <protection locked="0"/>
    </xf>
    <xf numFmtId="3" fontId="26" fillId="0" borderId="100" xfId="0" applyNumberFormat="1" applyFont="1" applyBorder="1" applyAlignment="1" applyProtection="1">
      <alignment wrapText="1"/>
      <protection locked="0"/>
    </xf>
    <xf numFmtId="3" fontId="26" fillId="0" borderId="22" xfId="0" applyNumberFormat="1" applyFont="1" applyBorder="1" applyAlignment="1" applyProtection="1">
      <alignment wrapText="1"/>
      <protection locked="0"/>
    </xf>
    <xf numFmtId="3" fontId="26" fillId="0" borderId="108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/>
    </xf>
    <xf numFmtId="0" fontId="28" fillId="0" borderId="20" xfId="0" applyFont="1" applyBorder="1" applyAlignment="1" applyProtection="1">
      <alignment horizontal="center"/>
      <protection/>
    </xf>
    <xf numFmtId="0" fontId="27" fillId="17" borderId="20" xfId="0" applyFont="1" applyFill="1" applyBorder="1" applyAlignment="1" applyProtection="1">
      <alignment horizontal="center" vertical="center"/>
      <protection/>
    </xf>
    <xf numFmtId="0" fontId="27" fillId="16" borderId="19" xfId="0" applyFont="1" applyFill="1" applyBorder="1" applyAlignment="1" applyProtection="1">
      <alignment horizontal="left"/>
      <protection/>
    </xf>
    <xf numFmtId="0" fontId="27" fillId="17" borderId="20" xfId="0" applyFont="1" applyFill="1" applyBorder="1" applyAlignment="1" applyProtection="1">
      <alignment horizontal="center" vertical="center" wrapText="1"/>
      <protection/>
    </xf>
    <xf numFmtId="0" fontId="27" fillId="16" borderId="16" xfId="0" applyFont="1" applyFill="1" applyBorder="1" applyAlignment="1" applyProtection="1">
      <alignment horizontal="left"/>
      <protection/>
    </xf>
    <xf numFmtId="0" fontId="27" fillId="16" borderId="17" xfId="0" applyFont="1" applyFill="1" applyBorder="1" applyAlignment="1" applyProtection="1">
      <alignment horizontal="left"/>
      <protection/>
    </xf>
    <xf numFmtId="0" fontId="27" fillId="17" borderId="20" xfId="0" applyFont="1" applyFill="1" applyBorder="1" applyAlignment="1" applyProtection="1">
      <alignment vertical="top"/>
      <protection/>
    </xf>
    <xf numFmtId="0" fontId="27" fillId="0" borderId="20" xfId="0" applyFont="1" applyBorder="1" applyAlignment="1" applyProtection="1">
      <alignment horizontal="center"/>
      <protection/>
    </xf>
    <xf numFmtId="0" fontId="28" fillId="16" borderId="20" xfId="0" applyFont="1" applyFill="1" applyBorder="1" applyAlignment="1" applyProtection="1">
      <alignment horizontal="center" vertical="top"/>
      <protection/>
    </xf>
    <xf numFmtId="0" fontId="28" fillId="0" borderId="20" xfId="0" applyFont="1" applyBorder="1" applyAlignment="1" applyProtection="1">
      <alignment horizontal="center" vertical="top"/>
      <protection/>
    </xf>
    <xf numFmtId="0" fontId="27" fillId="17" borderId="20" xfId="0" applyFont="1" applyFill="1" applyBorder="1" applyAlignment="1" applyProtection="1">
      <alignment horizontal="left" vertical="center"/>
      <protection/>
    </xf>
    <xf numFmtId="0" fontId="28" fillId="16" borderId="28" xfId="0" applyFont="1" applyFill="1" applyBorder="1" applyAlignment="1" applyProtection="1">
      <alignment horizontal="left"/>
      <protection/>
    </xf>
    <xf numFmtId="0" fontId="27" fillId="16" borderId="83" xfId="0" applyFont="1" applyFill="1" applyBorder="1" applyAlignment="1" applyProtection="1">
      <alignment horizontal="left" vertical="center"/>
      <protection/>
    </xf>
    <xf numFmtId="0" fontId="28" fillId="0" borderId="21" xfId="0" applyFont="1" applyBorder="1" applyAlignment="1" applyProtection="1">
      <alignment horizontal="center"/>
      <protection/>
    </xf>
    <xf numFmtId="0" fontId="28" fillId="0" borderId="20" xfId="0" applyFont="1" applyBorder="1" applyAlignment="1" applyProtection="1">
      <alignment horizontal="center" wrapText="1"/>
      <protection/>
    </xf>
    <xf numFmtId="0" fontId="27" fillId="16" borderId="34" xfId="0" applyFont="1" applyFill="1" applyBorder="1" applyAlignment="1" applyProtection="1">
      <alignment horizontal="left" wrapText="1"/>
      <protection/>
    </xf>
    <xf numFmtId="0" fontId="27" fillId="16" borderId="17" xfId="0" applyFont="1" applyFill="1" applyBorder="1" applyAlignment="1" applyProtection="1">
      <alignment horizontal="left" wrapText="1"/>
      <protection/>
    </xf>
    <xf numFmtId="0" fontId="27" fillId="16" borderId="20" xfId="0" applyFont="1" applyFill="1" applyBorder="1" applyAlignment="1" applyProtection="1">
      <alignment horizontal="left" wrapText="1"/>
      <protection/>
    </xf>
    <xf numFmtId="0" fontId="27" fillId="17" borderId="29" xfId="0" applyFont="1" applyFill="1" applyBorder="1" applyAlignment="1" applyProtection="1">
      <alignment horizontal="center" vertical="center"/>
      <protection/>
    </xf>
    <xf numFmtId="0" fontId="28" fillId="26" borderId="20" xfId="0" applyFont="1" applyFill="1" applyBorder="1" applyAlignment="1" applyProtection="1">
      <alignment horizontal="center"/>
      <protection/>
    </xf>
    <xf numFmtId="0" fontId="27" fillId="16" borderId="19" xfId="0" applyFont="1" applyFill="1" applyBorder="1" applyAlignment="1" applyProtection="1">
      <alignment horizontal="left" wrapText="1"/>
      <protection/>
    </xf>
    <xf numFmtId="0" fontId="27" fillId="17" borderId="20" xfId="0" applyFont="1" applyFill="1" applyBorder="1" applyAlignment="1" applyProtection="1">
      <alignment horizontal="left"/>
      <protection/>
    </xf>
    <xf numFmtId="0" fontId="27" fillId="17" borderId="16" xfId="0" applyFont="1" applyFill="1" applyBorder="1" applyAlignment="1" applyProtection="1">
      <alignment horizontal="left"/>
      <protection/>
    </xf>
    <xf numFmtId="0" fontId="27" fillId="17" borderId="17" xfId="0" applyFont="1" applyFill="1" applyBorder="1" applyAlignment="1" applyProtection="1">
      <alignment horizontal="left"/>
      <protection/>
    </xf>
    <xf numFmtId="0" fontId="27" fillId="17" borderId="19" xfId="0" applyFont="1" applyFill="1" applyBorder="1" applyAlignment="1" applyProtection="1">
      <alignment horizontal="left"/>
      <protection/>
    </xf>
    <xf numFmtId="0" fontId="27" fillId="17" borderId="21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right"/>
      <protection/>
    </xf>
    <xf numFmtId="165" fontId="24" fillId="16" borderId="73" xfId="0" applyNumberFormat="1" applyFont="1" applyFill="1" applyBorder="1" applyAlignment="1">
      <alignment horizontal="left" wrapText="1"/>
    </xf>
    <xf numFmtId="165" fontId="24" fillId="16" borderId="72" xfId="0" applyNumberFormat="1" applyFont="1" applyFill="1" applyBorder="1" applyAlignment="1">
      <alignment horizontal="left" wrapText="1"/>
    </xf>
    <xf numFmtId="165" fontId="24" fillId="16" borderId="74" xfId="0" applyNumberFormat="1" applyFont="1" applyFill="1" applyBorder="1" applyAlignment="1">
      <alignment horizontal="left" wrapText="1"/>
    </xf>
    <xf numFmtId="165" fontId="24" fillId="16" borderId="91" xfId="0" applyNumberFormat="1" applyFont="1" applyFill="1" applyBorder="1" applyAlignment="1">
      <alignment horizontal="left" wrapText="1"/>
    </xf>
    <xf numFmtId="165" fontId="24" fillId="16" borderId="92" xfId="0" applyNumberFormat="1" applyFont="1" applyFill="1" applyBorder="1" applyAlignment="1">
      <alignment horizontal="left" wrapText="1"/>
    </xf>
    <xf numFmtId="165" fontId="24" fillId="16" borderId="93" xfId="0" applyNumberFormat="1" applyFont="1" applyFill="1" applyBorder="1" applyAlignment="1">
      <alignment horizontal="left" wrapText="1"/>
    </xf>
    <xf numFmtId="0" fontId="27" fillId="17" borderId="23" xfId="0" applyFont="1" applyFill="1" applyBorder="1" applyAlignment="1" applyProtection="1">
      <alignment horizontal="left" vertical="center" wrapText="1"/>
      <protection/>
    </xf>
    <xf numFmtId="0" fontId="27" fillId="17" borderId="23" xfId="0" applyFont="1" applyFill="1" applyBorder="1" applyAlignment="1" applyProtection="1">
      <alignment horizontal="left" wrapText="1"/>
      <protection/>
    </xf>
    <xf numFmtId="0" fontId="28" fillId="0" borderId="110" xfId="0" applyFont="1" applyBorder="1" applyAlignment="1" applyProtection="1">
      <alignment horizontal="center" wrapText="1"/>
      <protection/>
    </xf>
    <xf numFmtId="0" fontId="27" fillId="17" borderId="29" xfId="0" applyFont="1" applyFill="1" applyBorder="1" applyAlignment="1" applyProtection="1">
      <alignment horizontal="center" vertical="center" wrapText="1"/>
      <protection/>
    </xf>
    <xf numFmtId="0" fontId="27" fillId="17" borderId="21" xfId="0" applyFont="1" applyFill="1" applyBorder="1" applyAlignment="1" applyProtection="1">
      <alignment horizontal="left" wrapText="1"/>
      <protection/>
    </xf>
    <xf numFmtId="0" fontId="27" fillId="17" borderId="111" xfId="0" applyFont="1" applyFill="1" applyBorder="1" applyAlignment="1" applyProtection="1">
      <alignment horizontal="left" vertical="center" wrapText="1"/>
      <protection/>
    </xf>
    <xf numFmtId="0" fontId="28" fillId="0" borderId="112" xfId="0" applyFont="1" applyBorder="1" applyAlignment="1" applyProtection="1">
      <alignment horizontal="center" wrapText="1"/>
      <protection/>
    </xf>
    <xf numFmtId="0" fontId="27" fillId="17" borderId="29" xfId="0" applyFont="1" applyFill="1" applyBorder="1" applyAlignment="1" applyProtection="1">
      <alignment horizontal="left" wrapText="1"/>
      <protection/>
    </xf>
    <xf numFmtId="0" fontId="27" fillId="17" borderId="19" xfId="0" applyFont="1" applyFill="1" applyBorder="1" applyAlignment="1" applyProtection="1">
      <alignment horizontal="left" wrapText="1"/>
      <protection/>
    </xf>
    <xf numFmtId="0" fontId="27" fillId="17" borderId="20" xfId="0" applyFont="1" applyFill="1" applyBorder="1" applyAlignment="1" applyProtection="1">
      <alignment horizontal="left" vertical="center" wrapText="1"/>
      <protection/>
    </xf>
    <xf numFmtId="0" fontId="27" fillId="17" borderId="20" xfId="0" applyFont="1" applyFill="1" applyBorder="1" applyAlignment="1" applyProtection="1">
      <alignment horizontal="left" wrapText="1"/>
      <protection/>
    </xf>
    <xf numFmtId="0" fontId="27" fillId="17" borderId="79" xfId="0" applyFont="1" applyFill="1" applyBorder="1" applyAlignment="1" applyProtection="1">
      <alignment horizontal="left" wrapText="1"/>
      <protection/>
    </xf>
    <xf numFmtId="0" fontId="27" fillId="17" borderId="75" xfId="0" applyFont="1" applyFill="1" applyBorder="1" applyAlignment="1" applyProtection="1">
      <alignment horizontal="left" wrapText="1"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0" fontId="28" fillId="0" borderId="20" xfId="0" applyFont="1" applyBorder="1" applyAlignment="1" applyProtection="1">
      <alignment horizontal="left" wrapText="1"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1" fontId="28" fillId="0" borderId="20" xfId="0" applyNumberFormat="1" applyFont="1" applyBorder="1" applyAlignment="1" applyProtection="1">
      <alignment horizontal="left" wrapText="1"/>
      <protection/>
    </xf>
    <xf numFmtId="1" fontId="28" fillId="16" borderId="21" xfId="0" applyNumberFormat="1" applyFont="1" applyFill="1" applyBorder="1" applyAlignment="1" applyProtection="1">
      <alignment horizontal="left" wrapText="1"/>
      <protection/>
    </xf>
    <xf numFmtId="1" fontId="27" fillId="16" borderId="27" xfId="0" applyNumberFormat="1" applyFont="1" applyFill="1" applyBorder="1" applyAlignment="1" applyProtection="1">
      <alignment horizontal="center" wrapText="1"/>
      <protection/>
    </xf>
    <xf numFmtId="1" fontId="28" fillId="16" borderId="20" xfId="0" applyNumberFormat="1" applyFont="1" applyFill="1" applyBorder="1" applyAlignment="1" applyProtection="1">
      <alignment horizontal="center" wrapText="1"/>
      <protection/>
    </xf>
    <xf numFmtId="0" fontId="28" fillId="0" borderId="20" xfId="0" applyFont="1" applyBorder="1" applyAlignment="1" applyProtection="1">
      <alignment horizontal="left" wrapText="1"/>
      <protection hidden="1"/>
    </xf>
    <xf numFmtId="1" fontId="27" fillId="16" borderId="27" xfId="0" applyNumberFormat="1" applyFont="1" applyFill="1" applyBorder="1" applyAlignment="1" applyProtection="1">
      <alignment horizontal="left" wrapText="1"/>
      <protection/>
    </xf>
    <xf numFmtId="0" fontId="28" fillId="0" borderId="20" xfId="0" applyFont="1" applyBorder="1" applyAlignment="1" applyProtection="1">
      <alignment wrapText="1"/>
      <protection/>
    </xf>
    <xf numFmtId="0" fontId="28" fillId="16" borderId="20" xfId="0" applyFont="1" applyFill="1" applyBorder="1" applyAlignment="1" applyProtection="1">
      <alignment horizontal="left" vertical="center" wrapText="1"/>
      <protection/>
    </xf>
    <xf numFmtId="3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center" vertical="center"/>
    </xf>
    <xf numFmtId="3" fontId="47" fillId="0" borderId="84" xfId="0" applyNumberFormat="1" applyFont="1" applyBorder="1" applyAlignment="1">
      <alignment horizontal="center" vertical="center" wrapText="1"/>
    </xf>
    <xf numFmtId="3" fontId="47" fillId="0" borderId="45" xfId="0" applyNumberFormat="1" applyFont="1" applyBorder="1" applyAlignment="1">
      <alignment horizontal="center" vertical="center" wrapText="1"/>
    </xf>
    <xf numFmtId="3" fontId="47" fillId="0" borderId="101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 wrapText="1"/>
    </xf>
    <xf numFmtId="0" fontId="28" fillId="0" borderId="45" xfId="0" applyFont="1" applyBorder="1" applyAlignment="1" applyProtection="1">
      <alignment horizontal="center" wrapText="1"/>
      <protection/>
    </xf>
    <xf numFmtId="3" fontId="57" fillId="0" borderId="84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left" vertical="center"/>
    </xf>
    <xf numFmtId="3" fontId="47" fillId="0" borderId="84" xfId="0" applyNumberFormat="1" applyFont="1" applyBorder="1" applyAlignment="1">
      <alignment horizontal="center" vertical="center"/>
    </xf>
    <xf numFmtId="3" fontId="47" fillId="0" borderId="45" xfId="0" applyNumberFormat="1" applyFont="1" applyBorder="1" applyAlignment="1">
      <alignment horizontal="center" vertical="center"/>
    </xf>
    <xf numFmtId="3" fontId="47" fillId="0" borderId="101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 applyProtection="1">
      <alignment horizontal="left" vertical="center"/>
      <protection hidden="1"/>
    </xf>
    <xf numFmtId="0" fontId="28" fillId="0" borderId="88" xfId="0" applyFont="1" applyBorder="1" applyAlignment="1" applyProtection="1">
      <alignment horizontal="center" wrapText="1"/>
      <protection hidden="1"/>
    </xf>
    <xf numFmtId="3" fontId="51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_avil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vi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75"/>
          <c:y val="0.322"/>
          <c:w val="0.4812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37625"/>
          <c:w val="0.266"/>
          <c:h val="0.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625"/>
          <c:y val="0.4395"/>
          <c:w val="0.64525"/>
          <c:h val="0.3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80675"/>
          <c:w val="0.784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75"/>
          <c:y val="0.42425"/>
          <c:w val="0.60175"/>
          <c:h val="0.32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025"/>
          <c:y val="0.88375"/>
          <c:w val="0.752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75"/>
          <c:w val="0.9565"/>
          <c:h val="0.8965"/>
        </c:manualLayout>
      </c:layout>
      <c:barChart>
        <c:barDir val="col"/>
        <c:grouping val="clustered"/>
        <c:varyColors val="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6263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525"/>
          <c:w val="0.96375"/>
          <c:h val="0.8695"/>
        </c:manualLayout>
      </c:layout>
      <c:barChart>
        <c:barDir val="col"/>
        <c:grouping val="clustered"/>
        <c:varyColors val="0"/>
        <c:axId val="52841767"/>
        <c:axId val="5813856"/>
      </c:bar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525"/>
          <c:w val="0.95375"/>
          <c:h val="0.8695"/>
        </c:manualLayout>
      </c:layout>
      <c:barChart>
        <c:barDir val="col"/>
        <c:grouping val="clustered"/>
        <c:varyColors val="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275"/>
          <c:w val="0.944"/>
          <c:h val="0.9145"/>
        </c:manualLayout>
      </c:layout>
      <c:barChart>
        <c:barDir val="col"/>
        <c:grouping val="clustered"/>
        <c:varyColors val="0"/>
        <c:axId val="10442683"/>
        <c:axId val="26875284"/>
      </c:bar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32375"/>
          <c:w val="0.46425"/>
          <c:h val="0.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"/>
          <c:y val="0.31875"/>
          <c:w val="0.2842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307"/>
          <c:w val="0.55775"/>
          <c:h val="0.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InformeDatosGrales!$CY$6:$DC$6</c:f>
              <c:strCache/>
            </c:strRef>
          </c:cat>
          <c:val>
            <c:numRef>
              <c:f>InformeDatosGrales!$CY$7:$DC$7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8"/>
          <c:y val="0.38675"/>
          <c:w val="0.244"/>
          <c:h val="0.2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75"/>
          <c:y val="0.2995"/>
          <c:w val="0.492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InformeDatosGrales!$DL$6:$DQ$6</c:f>
              <c:strCache/>
            </c:strRef>
          </c:cat>
          <c:val>
            <c:numRef>
              <c:f>InformeDatosGrales!$DL$7:$DQ$7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4"/>
          <c:y val="0.32075"/>
          <c:w val="0.3375"/>
          <c:h val="0.3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25"/>
          <c:y val="0.32875"/>
          <c:w val="0.45"/>
          <c:h val="0.3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InformeDatosGrales!$DU$6:$DX$6</c:f>
              <c:strCache/>
            </c:strRef>
          </c:cat>
          <c:val>
            <c:numRef>
              <c:f>InformeDatosGrales!$DU$7:$DX$7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125"/>
          <c:y val="0.282"/>
          <c:w val="0.2895"/>
          <c:h val="0.4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33125"/>
          <c:w val="0.601"/>
          <c:h val="0.3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75"/>
          <c:y val="0.78725"/>
          <c:w val="0.712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"/>
          <c:y val="0.32725"/>
          <c:w val="0.45175"/>
          <c:h val="0.34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InformeDatosGrales!$EK$6:$EL$6</c:f>
              <c:strCache/>
            </c:strRef>
          </c:cat>
          <c:val>
            <c:numRef>
              <c:f>InformeDatosGrales!$EK$7:$EL$7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"/>
          <c:y val="0.4425"/>
          <c:w val="0.3502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75"/>
          <c:y val="0.35625"/>
          <c:w val="0.50175"/>
          <c:h val="0.2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InformeDatosGrales!$EP$6:$EQ$6</c:f>
              <c:strCache/>
            </c:strRef>
          </c:cat>
          <c:val>
            <c:numRef>
              <c:f>InformeDatosGrales!$EP$7:$EQ$7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75"/>
          <c:y val="0.455"/>
          <c:w val="0.30425"/>
          <c:h val="0.1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1875"/>
          <c:w val="0.44625"/>
          <c:h val="0.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InformeDatosGrales!$EB$6:$EG$6</c:f>
              <c:strCache/>
            </c:strRef>
          </c:cat>
          <c:val>
            <c:numRef>
              <c:f>InformeDatosGrales!$EB$7:$EG$7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68875"/>
          <c:y val="0.1725"/>
          <c:w val="0.3025"/>
          <c:h val="0.6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16275"/>
          <c:w val="0.45675"/>
          <c:h val="0.66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25"/>
          <c:y val="0.38175"/>
          <c:w val="0.3575"/>
          <c:h val="0.3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25"/>
          <c:y val="0.23225"/>
          <c:w val="0.4805"/>
          <c:h val="0.6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29575"/>
          <c:w val="0.33125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75"/>
          <c:y val="0.186"/>
          <c:w val="0.56975"/>
          <c:h val="0.35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2193</c:v>
              </c:pt>
              <c:pt idx="1">
                <c:v>5142</c:v>
              </c:pt>
              <c:pt idx="2">
                <c:v>58</c:v>
              </c:pt>
              <c:pt idx="3">
                <c:v>9</c:v>
              </c:pt>
              <c:pt idx="4">
                <c:v>572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5"/>
          <c:y val="0.72725"/>
          <c:w val="0.84625"/>
          <c:h val="0.2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775"/>
          <c:w val="0.4625"/>
          <c:h val="0.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6253</c:v>
              </c:pt>
              <c:pt idx="1">
                <c:v>3759</c:v>
              </c:pt>
              <c:pt idx="2">
                <c:v>159</c:v>
              </c:pt>
              <c:pt idx="3">
                <c:v>49</c:v>
              </c:pt>
              <c:pt idx="4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46"/>
          <c:w val="0.25975"/>
          <c:h val="0.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25"/>
          <c:y val="0.2715"/>
          <c:w val="0.3162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19</c:v>
              </c:pt>
              <c:pt idx="1">
                <c:v>190</c:v>
              </c:pt>
              <c:pt idx="2">
                <c:v>5</c:v>
              </c:pt>
              <c:pt idx="3">
                <c:v>6</c:v>
              </c:pt>
              <c:pt idx="4">
                <c:v>116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"/>
          <c:w val="0.328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15"/>
          <c:w val="0.404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189</c:v>
              </c:pt>
              <c:pt idx="1">
                <c:v>252</c:v>
              </c:pt>
              <c:pt idx="2">
                <c:v>62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1125"/>
          <c:w val="0.276"/>
          <c:h val="0.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25025"/>
          <c:w val="0.4275"/>
          <c:h val="0.49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</c:strCache>
            </c:strRef>
          </c:cat>
          <c:val>
            <c:numLit>
              <c:ptCount val="9"/>
              <c:pt idx="0">
                <c:v>4013</c:v>
              </c:pt>
              <c:pt idx="1">
                <c:v>62</c:v>
              </c:pt>
              <c:pt idx="2">
                <c:v>371</c:v>
              </c:pt>
              <c:pt idx="3">
                <c:v>14</c:v>
              </c:pt>
              <c:pt idx="4">
                <c:v>206</c:v>
              </c:pt>
              <c:pt idx="5">
                <c:v>2</c:v>
              </c:pt>
              <c:pt idx="6">
                <c:v>136</c:v>
              </c:pt>
              <c:pt idx="7">
                <c:v>76</c:v>
              </c:pt>
              <c:pt idx="8">
                <c:v>852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0605"/>
          <c:w val="0.26525"/>
          <c:h val="0.84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26"/>
          <c:w val="0.57025"/>
          <c:h val="0.3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25"/>
          <c:y val="0.78725"/>
          <c:w val="0.688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985"/>
          <c:w val="0.44875"/>
          <c:h val="0.3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Aux!$AI$2:$AI$14</c:f>
              <c:strCache>
                <c:ptCount val="13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Nulidad matrimonial</c:v>
                </c:pt>
                <c:pt idx="7">
                  <c:v>Medidas provisionales previas/coetáneas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Liquidación régimen económico matrimonial</c:v>
                </c:pt>
                <c:pt idx="11">
                  <c:v>Ejecución forzosa medidas</c:v>
                </c:pt>
                <c:pt idx="12">
                  <c:v>Reconocimiento resolución eclesiástica nulidad y medidas cautelares</c:v>
                </c:pt>
              </c:strCache>
            </c:strRef>
          </c:cat>
          <c:val>
            <c:numLit>
              <c:ptCount val="13"/>
              <c:pt idx="0">
                <c:v>38</c:v>
              </c:pt>
              <c:pt idx="1">
                <c:v>64</c:v>
              </c:pt>
              <c:pt idx="2">
                <c:v>961</c:v>
              </c:pt>
              <c:pt idx="3">
                <c:v>991</c:v>
              </c:pt>
              <c:pt idx="4">
                <c:v>401</c:v>
              </c:pt>
              <c:pt idx="5">
                <c:v>121</c:v>
              </c:pt>
              <c:pt idx="6">
                <c:v>3</c:v>
              </c:pt>
              <c:pt idx="7">
                <c:v>658</c:v>
              </c:pt>
              <c:pt idx="8">
                <c:v>672</c:v>
              </c:pt>
              <c:pt idx="9">
                <c:v>75</c:v>
              </c:pt>
              <c:pt idx="10">
                <c:v>5</c:v>
              </c:pt>
              <c:pt idx="11">
                <c:v>22</c:v>
              </c:pt>
              <c:pt idx="1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5"/>
          <c:y val="0.023"/>
          <c:w val="0.4915"/>
          <c:h val="0.9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307"/>
          <c:w val="0.55775"/>
          <c:h val="0.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InformeDatosGrales!$DG$6:$DH$6</c:f>
              <c:strCache/>
            </c:strRef>
          </c:cat>
          <c:val>
            <c:numRef>
              <c:f>InformeDatosGrales!$DG$7:$DH$7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9875"/>
          <c:y val="0.395"/>
          <c:w val="0.195"/>
          <c:h val="0.148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25515</c:v>
              </c:pt>
              <c:pt idx="1">
                <c:v>2976</c:v>
              </c:pt>
              <c:pt idx="2">
                <c:v>1463</c:v>
              </c:pt>
              <c:pt idx="3">
                <c:v>1894</c:v>
              </c:pt>
              <c:pt idx="4">
                <c:v>69482</c:v>
              </c:pt>
              <c:pt idx="5">
                <c:v>970</c:v>
              </c:pt>
              <c:pt idx="6">
                <c:v>877</c:v>
              </c:pt>
              <c:pt idx="7">
                <c:v>1229</c:v>
              </c:pt>
              <c:pt idx="8">
                <c:v>23437</c:v>
              </c:pt>
              <c:pt idx="9">
                <c:v>2568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234</c:v>
              </c:pt>
              <c:pt idx="1">
                <c:v>2508</c:v>
              </c:pt>
              <c:pt idx="2">
                <c:v>431</c:v>
              </c:pt>
              <c:pt idx="3">
                <c:v>186</c:v>
              </c:pt>
              <c:pt idx="4">
                <c:v>51</c:v>
              </c:pt>
              <c:pt idx="5">
                <c:v>1352</c:v>
              </c:pt>
              <c:pt idx="6">
                <c:v>3664</c:v>
              </c:pt>
              <c:pt idx="7">
                <c:v>592</c:v>
              </c:pt>
              <c:pt idx="8">
                <c:v>323</c:v>
              </c:pt>
              <c:pt idx="9">
                <c:v>99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0375"/>
          <c:w val="0.299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131</c:v>
              </c:pt>
              <c:pt idx="1">
                <c:v>1091</c:v>
              </c:pt>
              <c:pt idx="2">
                <c:v>367</c:v>
              </c:pt>
              <c:pt idx="3">
                <c:v>65</c:v>
              </c:pt>
              <c:pt idx="4">
                <c:v>1172</c:v>
              </c:pt>
              <c:pt idx="5">
                <c:v>3345</c:v>
              </c:pt>
              <c:pt idx="6">
                <c:v>444</c:v>
              </c:pt>
              <c:pt idx="7">
                <c:v>232</c:v>
              </c:pt>
              <c:pt idx="8">
                <c:v>79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2345"/>
          <c:w val="0.29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364"/>
          <c:w val="0.42025"/>
          <c:h val="0.27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454</c:v>
              </c:pt>
              <c:pt idx="1">
                <c:v>331</c:v>
              </c:pt>
              <c:pt idx="2">
                <c:v>104</c:v>
              </c:pt>
              <c:pt idx="3">
                <c:v>76</c:v>
              </c:pt>
              <c:pt idx="4">
                <c:v>820</c:v>
              </c:pt>
              <c:pt idx="5">
                <c:v>2266</c:v>
              </c:pt>
              <c:pt idx="6">
                <c:v>51</c:v>
              </c:pt>
              <c:pt idx="7">
                <c:v>103</c:v>
              </c:pt>
              <c:pt idx="8">
                <c:v>177</c:v>
              </c:pt>
              <c:pt idx="9">
                <c:v>373</c:v>
              </c:pt>
              <c:pt idx="10">
                <c:v>186</c:v>
              </c:pt>
              <c:pt idx="11">
                <c:v>343</c:v>
              </c:pt>
              <c:pt idx="12">
                <c:v>139</c:v>
              </c:pt>
              <c:pt idx="13">
                <c:v>134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"/>
          <c:y val="0"/>
          <c:w val="0.333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409</c:v>
              </c:pt>
              <c:pt idx="1">
                <c:v>187</c:v>
              </c:pt>
              <c:pt idx="2">
                <c:v>118</c:v>
              </c:pt>
              <c:pt idx="3">
                <c:v>53</c:v>
              </c:pt>
              <c:pt idx="4">
                <c:v>500</c:v>
              </c:pt>
              <c:pt idx="5">
                <c:v>1567</c:v>
              </c:pt>
              <c:pt idx="6">
                <c:v>144</c:v>
              </c:pt>
              <c:pt idx="7">
                <c:v>356</c:v>
              </c:pt>
              <c:pt idx="8">
                <c:v>160</c:v>
              </c:pt>
              <c:pt idx="9">
                <c:v>261</c:v>
              </c:pt>
              <c:pt idx="10">
                <c:v>156</c:v>
              </c:pt>
              <c:pt idx="11">
                <c:v>175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"/>
          <c:w val="0.299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trabajadores</c:v>
                </c:pt>
                <c:pt idx="6">
                  <c:v>Seguridad colectiva</c:v>
                </c:pt>
                <c:pt idx="7">
                  <c:v>Administración Justicia</c:v>
                </c:pt>
                <c:pt idx="8">
                  <c:v>S / E</c:v>
                </c:pt>
              </c:strCache>
            </c:strRef>
          </c:cat>
          <c:val>
            <c:numLit>
              <c:ptCount val="9"/>
              <c:pt idx="0">
                <c:v>19</c:v>
              </c:pt>
              <c:pt idx="1">
                <c:v>4</c:v>
              </c:pt>
              <c:pt idx="2">
                <c:v>1</c:v>
              </c:pt>
              <c:pt idx="3">
                <c:v>32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1</c:v>
              </c:pt>
              <c:pt idx="8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345"/>
          <c:w val="0.2995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24</c:v>
              </c:pt>
              <c:pt idx="1">
                <c:v>4</c:v>
              </c:pt>
              <c:pt idx="2">
                <c:v>20</c:v>
              </c:pt>
              <c:pt idx="3">
                <c:v>8</c:v>
              </c:pt>
              <c:pt idx="4">
                <c:v>3</c:v>
              </c:pt>
              <c:pt idx="5">
                <c:v>13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875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Libertad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7</c:v>
              </c:pt>
              <c:pt idx="1">
                <c:v>2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5"/>
          <c:y val="0.4105"/>
          <c:w val="0.242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75"/>
          <c:y val="0.2905"/>
          <c:w val="0.68775"/>
          <c:h val="0.3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25"/>
          <c:y val="0.78725"/>
          <c:w val="0.75975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95"/>
          <c:w val="0.4942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Aux!$N$2:$N$5</c:f>
              <c:strCache>
                <c:ptCount val="4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Administración Justicia</c:v>
                </c:pt>
              </c:strCache>
            </c:strRef>
          </c:cat>
          <c:val>
            <c:numLit>
              <c:ptCount val="4"/>
              <c:pt idx="0">
                <c:v>4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37975"/>
          <c:w val="0.244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Aux!$F$2:$F$15</c:f>
              <c:strCache>
                <c:ptCount val="14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Hacienda Pública / Seguridad Social</c:v>
                </c:pt>
                <c:pt idx="5">
                  <c:v>Derechos trabajadores</c:v>
                </c:pt>
                <c:pt idx="6">
                  <c:v>Ordenación territorio</c:v>
                </c:pt>
                <c:pt idx="7">
                  <c:v>Medio ambiente</c:v>
                </c:pt>
                <c:pt idx="8">
                  <c:v>Incendios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4</c:v>
              </c:pt>
              <c:pt idx="1">
                <c:v>5</c:v>
              </c:pt>
              <c:pt idx="2">
                <c:v>9</c:v>
              </c:pt>
              <c:pt idx="3">
                <c:v>30</c:v>
              </c:pt>
              <c:pt idx="4">
                <c:v>12</c:v>
              </c:pt>
              <c:pt idx="5">
                <c:v>7</c:v>
              </c:pt>
              <c:pt idx="6">
                <c:v>70</c:v>
              </c:pt>
              <c:pt idx="7">
                <c:v>35</c:v>
              </c:pt>
              <c:pt idx="8">
                <c:v>19</c:v>
              </c:pt>
              <c:pt idx="9">
                <c:v>57</c:v>
              </c:pt>
              <c:pt idx="10">
                <c:v>8</c:v>
              </c:pt>
              <c:pt idx="11">
                <c:v>43</c:v>
              </c:pt>
              <c:pt idx="12">
                <c:v>17</c:v>
              </c:pt>
              <c:pt idx="13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"/>
          <c:w val="0.303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Leyes especiales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66</c:v>
              </c:pt>
              <c:pt idx="1">
                <c:v>11</c:v>
              </c:pt>
              <c:pt idx="2">
                <c:v>21</c:v>
              </c:pt>
              <c:pt idx="3">
                <c:v>338</c:v>
              </c:pt>
              <c:pt idx="4">
                <c:v>46</c:v>
              </c:pt>
              <c:pt idx="5">
                <c:v>86</c:v>
              </c:pt>
              <c:pt idx="6">
                <c:v>23</c:v>
              </c:pt>
              <c:pt idx="7">
                <c:v>5</c:v>
              </c:pt>
              <c:pt idx="8">
                <c:v>8</c:v>
              </c:pt>
              <c:pt idx="9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20375"/>
          <c:w val="0.24375"/>
          <c:h val="0.5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0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ptCount val="12"/>
              <c:pt idx="0">
                <c:v>489</c:v>
              </c:pt>
              <c:pt idx="1">
                <c:v>797</c:v>
              </c:pt>
              <c:pt idx="2">
                <c:v>364</c:v>
              </c:pt>
              <c:pt idx="3">
                <c:v>80</c:v>
              </c:pt>
              <c:pt idx="4">
                <c:v>350</c:v>
              </c:pt>
              <c:pt idx="5">
                <c:v>1813</c:v>
              </c:pt>
              <c:pt idx="6">
                <c:v>97</c:v>
              </c:pt>
              <c:pt idx="7">
                <c:v>3799</c:v>
              </c:pt>
              <c:pt idx="8">
                <c:v>117</c:v>
              </c:pt>
              <c:pt idx="9">
                <c:v>550</c:v>
              </c:pt>
              <c:pt idx="10">
                <c:v>367</c:v>
              </c:pt>
              <c:pt idx="11">
                <c:v>148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145"/>
          <c:w val="0.2995"/>
          <c:h val="0.7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375"/>
          <c:y val="0.39525"/>
          <c:w val="0.6792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8635"/>
          <c:w val="0.84475"/>
          <c:h val="0.1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9225"/>
          <c:w val="0.4715"/>
          <c:h val="0.53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2025"/>
          <c:y val="0.29275"/>
          <c:w val="0.27475"/>
          <c:h val="0.52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23025"/>
          <c:w val="0.6805"/>
          <c:h val="0.35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79725"/>
          <c:w val="0.8432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25"/>
          <c:y val="0.1015"/>
          <c:w val="0.57425"/>
          <c:h val="0.58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1</c:v>
                </c:pt>
                <c:pt idx="1">
                  <c:v>322</c:v>
                </c:pt>
                <c:pt idx="2">
                  <c:v>12</c:v>
                </c:pt>
                <c:pt idx="3">
                  <c:v>15</c:v>
                </c:pt>
                <c:pt idx="4">
                  <c:v>291</c:v>
                </c:pt>
                <c:pt idx="5">
                  <c:v>244</c:v>
                </c:pt>
                <c:pt idx="6">
                  <c:v>166</c:v>
                </c:pt>
                <c:pt idx="7">
                  <c:v>86</c:v>
                </c:pt>
                <c:pt idx="8">
                  <c:v>11</c:v>
                </c:pt>
                <c:pt idx="9">
                  <c:v>5</c:v>
                </c:pt>
                <c:pt idx="10">
                  <c:v>2</c:v>
                </c:pt>
                <c:pt idx="11">
                  <c:v>80</c:v>
                </c:pt>
                <c:pt idx="12">
                  <c:v>129</c:v>
                </c:pt>
                <c:pt idx="13">
                  <c:v>5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4"/>
        <c:delete val="1"/>
      </c:legendEntry>
      <c:layout>
        <c:manualLayout>
          <c:xMode val="edge"/>
          <c:yMode val="edge"/>
          <c:x val="0.021"/>
          <c:y val="0.73725"/>
          <c:w val="0.9565"/>
          <c:h val="0.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875"/>
          <c:y val="0.22075"/>
          <c:w val="0.67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193</c:v>
                </c:pt>
                <c:pt idx="1">
                  <c:v>3</c:v>
                </c:pt>
                <c:pt idx="2">
                  <c:v>288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2235"/>
          <c:y val="0.7205"/>
          <c:w val="0.5192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22125"/>
          <c:w val="0.708"/>
          <c:h val="0.3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25"/>
          <c:y val="0.67"/>
          <c:w val="0.72075"/>
          <c:h val="0.3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085"/>
          <c:w val="0.64575"/>
          <c:h val="0.3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75"/>
          <c:y val="0.78725"/>
          <c:w val="0.66"/>
          <c:h val="0.1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4135"/>
          <c:w val="0.4845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32</c:v>
                </c:pt>
                <c:pt idx="1">
                  <c:v>200</c:v>
                </c:pt>
                <c:pt idx="2">
                  <c:v>32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4175"/>
          <c:w val="0.2345"/>
          <c:h val="0.291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4325"/>
          <c:w val="0.39575"/>
          <c:h val="0.23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284</c:v>
                </c:pt>
                <c:pt idx="1">
                  <c:v>27</c:v>
                </c:pt>
                <c:pt idx="2">
                  <c:v>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56"/>
          <c:y val="0.2955"/>
          <c:w val="0.33425"/>
          <c:h val="0.56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1025"/>
          <c:w val="0.55725"/>
          <c:h val="0.37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468</c:v>
                </c:pt>
                <c:pt idx="1">
                  <c:v>472</c:v>
                </c:pt>
                <c:pt idx="2">
                  <c:v>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4275"/>
          <c:w val="0.221"/>
          <c:h val="0.1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305"/>
          <c:w val="0.646"/>
          <c:h val="0.3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3315"/>
          <c:y val="0.794"/>
          <c:w val="0.24225"/>
          <c:h val="0.094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75"/>
          <c:y val="0.1585"/>
          <c:w val="0.74725"/>
          <c:h val="0.48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0">
                  <c:v>2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075"/>
          <c:y val="0.72275"/>
          <c:w val="0.7135"/>
          <c:h val="0.071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3825"/>
          <c:w val="0.687"/>
          <c:h val="0.4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2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0375"/>
          <c:w val="0.619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346</c:v>
              </c:pt>
              <c:pt idx="1">
                <c:v>5</c:v>
              </c:pt>
              <c:pt idx="2">
                <c:v>7</c:v>
              </c:pt>
              <c:pt idx="3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"/>
          <c:y val="0.92275"/>
          <c:w val="0.66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186</c:v>
              </c:pt>
              <c:pt idx="1">
                <c:v>8</c:v>
              </c:pt>
              <c:pt idx="2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5"/>
          <c:y val="0.92275"/>
          <c:w val="0.58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36725"/>
          <c:w val="0.412"/>
          <c:h val="0.2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ptCount val="8"/>
              <c:pt idx="0">
                <c:v>17</c:v>
              </c:pt>
              <c:pt idx="1">
                <c:v>3</c:v>
              </c:pt>
              <c:pt idx="2">
                <c:v>19</c:v>
              </c:pt>
              <c:pt idx="3">
                <c:v>14</c:v>
              </c:pt>
              <c:pt idx="4">
                <c:v>186</c:v>
              </c:pt>
              <c:pt idx="5">
                <c:v>67</c:v>
              </c:pt>
              <c:pt idx="6">
                <c:v>55</c:v>
              </c:pt>
              <c:pt idx="7">
                <c:v>40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"/>
          <c:y val="0.26225"/>
          <c:w val="0.3035"/>
          <c:h val="0.4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34775"/>
          <c:w val="0.741"/>
          <c:h val="0.49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64</c:v>
                </c:pt>
                <c:pt idx="1">
                  <c:v>478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0375"/>
          <c:w val="0.6192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25"/>
          <c:y val="0.2845"/>
          <c:w val="0.47325"/>
          <c:h val="0.43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40175"/>
          <c:w val="0.353"/>
          <c:h val="0.2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13275"/>
          <c:w val="0.75425"/>
          <c:h val="0.4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76</c:v>
                </c:pt>
                <c:pt idx="1">
                  <c:v>341</c:v>
                </c:pt>
                <c:pt idx="2">
                  <c:v>51</c:v>
                </c:pt>
                <c:pt idx="3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625"/>
          <c:y val="0.6975"/>
          <c:w val="0.58625"/>
          <c:h val="0.30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3157</c:v>
              </c:pt>
              <c:pt idx="1">
                <c:v>21</c:v>
              </c:pt>
              <c:pt idx="2">
                <c:v>6</c:v>
              </c:pt>
              <c:pt idx="3">
                <c:v>60</c:v>
              </c:pt>
              <c:pt idx="4">
                <c:v>58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92275"/>
          <c:w val="0.839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3125"/>
          <c:w val="0.71025"/>
          <c:h val="0.45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1096</c:v>
              </c:pt>
              <c:pt idx="1">
                <c:v>49</c:v>
              </c:pt>
              <c:pt idx="2">
                <c:v>1</c:v>
              </c:pt>
              <c:pt idx="3">
                <c:v>5</c:v>
              </c:pt>
              <c:pt idx="4">
                <c:v>53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25"/>
          <c:y val="0.92275"/>
          <c:w val="0.92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863</c:v>
              </c:pt>
              <c:pt idx="1">
                <c:v>348</c:v>
              </c:pt>
              <c:pt idx="2">
                <c:v>1041</c:v>
              </c:pt>
              <c:pt idx="3">
                <c:v>860</c:v>
              </c:pt>
              <c:pt idx="4">
                <c:v>292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0975"/>
          <c:w val="0"/>
          <c:h val="0.80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64</c:v>
                </c:pt>
                <c:pt idx="1">
                  <c:v>478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138"/>
          <c:w val="0.05975"/>
          <c:h val="0.7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25"/>
          <c:y val="0.10575"/>
          <c:w val="0"/>
          <c:h val="0.78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DatosViolenciaGénero!$B$78:$B$80</c:f>
              <c:strCache>
                <c:ptCount val="3"/>
                <c:pt idx="0">
                  <c:v>Adoptadas solo con medidas penales</c:v>
                </c:pt>
                <c:pt idx="1">
                  <c:v>Adoptadas con medidas civiles y penales</c:v>
                </c:pt>
                <c:pt idx="2">
                  <c:v>Adoptadas con medidas civiles</c:v>
                </c:pt>
              </c:strCache>
            </c:strRef>
          </c:cat>
          <c:val>
            <c:numRef>
              <c:f>DatosViolenciaGénero!$C$78:$C$80</c:f>
              <c:numCache>
                <c:ptCount val="3"/>
                <c:pt idx="0">
                  <c:v>341</c:v>
                </c:pt>
                <c:pt idx="1">
                  <c:v>51</c:v>
                </c:pt>
                <c:pt idx="2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38"/>
          <c:w val="0.05975"/>
          <c:h val="0.9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5425"/>
          <c:w val="0.675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Aux!$AA$2:$AA$5</c:f>
              <c:strCache>
                <c:ptCount val="4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de imprudencia grave (art. 621.1 del CP)</c:v>
                </c:pt>
                <c:pt idx="3">
                  <c:v>Lesiones en accidente laboral, falta por imprudencia leve (art. 621.3 del CP)</c:v>
                </c:pt>
              </c:strCache>
            </c:strRef>
          </c:cat>
          <c:val>
            <c:numLit>
              <c:ptCount val="4"/>
              <c:pt idx="0">
                <c:v>9</c:v>
              </c:pt>
              <c:pt idx="1">
                <c:v>886</c:v>
              </c:pt>
              <c:pt idx="2">
                <c:v>11</c:v>
              </c:pt>
              <c:pt idx="3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5"/>
          <c:y val="0.747"/>
          <c:w val="0.73325"/>
          <c:h val="0.2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16</c:v>
              </c:pt>
              <c:pt idx="2">
                <c:v>19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7</c:v>
              </c:pt>
              <c:pt idx="1">
                <c:v>5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055"/>
          <c:w val="0.615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598</c:v>
              </c:pt>
              <c:pt idx="1">
                <c:v>37</c:v>
              </c:pt>
              <c:pt idx="2">
                <c:v>2</c:v>
              </c:pt>
              <c:pt idx="3">
                <c:v>16</c:v>
              </c:pt>
              <c:pt idx="4">
                <c:v>300</c:v>
              </c:pt>
              <c:pt idx="5">
                <c:v>17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75"/>
          <c:y val="0.30575"/>
          <c:w val="0.44325"/>
          <c:h val="0.3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25"/>
          <c:y val="0.37775"/>
          <c:w val="0.318"/>
          <c:h val="0.3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10</c:v>
              </c:pt>
              <c:pt idx="1">
                <c:v>2545</c:v>
              </c:pt>
              <c:pt idx="2">
                <c:v>21</c:v>
              </c:pt>
              <c:pt idx="3">
                <c:v>3</c:v>
              </c:pt>
              <c:pt idx="4">
                <c:v>49</c:v>
              </c:pt>
              <c:pt idx="5">
                <c:v>1030</c:v>
              </c:pt>
              <c:pt idx="6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10</c:v>
              </c:pt>
              <c:pt idx="1">
                <c:v>2278</c:v>
              </c:pt>
              <c:pt idx="2">
                <c:v>21</c:v>
              </c:pt>
              <c:pt idx="3">
                <c:v>3</c:v>
              </c:pt>
              <c:pt idx="4">
                <c:v>49</c:v>
              </c:pt>
              <c:pt idx="5">
                <c:v>982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175"/>
          <c:y val="0.145"/>
          <c:w val="0.61325"/>
          <c:h val="0.39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</c:strCache>
            </c:strRef>
          </c:cat>
          <c:val>
            <c:numLit>
              <c:ptCount val="5"/>
              <c:pt idx="0">
                <c:v>237</c:v>
              </c:pt>
              <c:pt idx="1">
                <c:v>15</c:v>
              </c:pt>
              <c:pt idx="2">
                <c:v>3</c:v>
              </c:pt>
              <c:pt idx="3">
                <c:v>10</c:v>
              </c:pt>
              <c:pt idx="4">
                <c:v>108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8825"/>
          <c:w val="0.518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207</c:v>
              </c:pt>
              <c:pt idx="2">
                <c:v>23</c:v>
              </c:pt>
              <c:pt idx="3">
                <c:v>3</c:v>
              </c:pt>
              <c:pt idx="4">
                <c:v>13</c:v>
              </c:pt>
              <c:pt idx="5">
                <c:v>109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Aux!$AD$2:$AD$4</c:f>
              <c:strCache>
                <c:ptCount val="3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53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8055"/>
          <c:w val="0.518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Aux!$AD$2:$AD$3</c:f>
              <c:strCache>
                <c:ptCount val="2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</c:strCache>
            </c:strRef>
          </c:cat>
          <c:val>
            <c:numLit>
              <c:ptCount val="2"/>
              <c:pt idx="0">
                <c:v>1</c:v>
              </c:pt>
              <c:pt idx="1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75"/>
          <c:y val="0.92275"/>
          <c:w val="0.98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4"/>
          <c:y val="0.14175"/>
          <c:w val="0.5317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12</c:v>
              </c:pt>
              <c:pt idx="1">
                <c:v>2526</c:v>
              </c:pt>
              <c:pt idx="2">
                <c:v>51</c:v>
              </c:pt>
              <c:pt idx="3">
                <c:v>1</c:v>
              </c:pt>
              <c:pt idx="4">
                <c:v>94</c:v>
              </c:pt>
              <c:pt idx="5">
                <c:v>1115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ptCount val="6"/>
              <c:pt idx="0">
                <c:v>27</c:v>
              </c:pt>
              <c:pt idx="1">
                <c:v>74</c:v>
              </c:pt>
              <c:pt idx="2">
                <c:v>3</c:v>
              </c:pt>
              <c:pt idx="3">
                <c:v>8</c:v>
              </c:pt>
              <c:pt idx="4">
                <c:v>17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Procedimiento Abreviado Juzgado Penal</c:v>
                </c:pt>
                <c:pt idx="3">
                  <c:v>Sumario</c:v>
                </c:pt>
                <c:pt idx="4">
                  <c:v>Procedimiento Ordinario</c:v>
                </c:pt>
              </c:strCache>
            </c:strRef>
          </c:cat>
          <c:val>
            <c:numLit>
              <c:ptCount val="5"/>
              <c:pt idx="0">
                <c:v>3</c:v>
              </c:pt>
              <c:pt idx="1">
                <c:v>191</c:v>
              </c:pt>
              <c:pt idx="2">
                <c:v>34</c:v>
              </c:pt>
              <c:pt idx="3">
                <c:v>1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"/>
          <c:y val="0.8055"/>
          <c:w val="0.798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</c:strCache>
            </c:strRef>
          </c:cat>
          <c:val>
            <c:numLit>
              <c:ptCount val="3"/>
              <c:pt idx="0">
                <c:v>23</c:v>
              </c:pt>
              <c:pt idx="1">
                <c:v>1</c:v>
              </c:pt>
              <c:pt idx="2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92275"/>
          <c:w val="0.744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75"/>
          <c:y val="0.26075"/>
          <c:w val="0.3605"/>
          <c:h val="0.47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24225"/>
          <c:w val="0.36825"/>
          <c:h val="0.3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9625"/>
          <c:w val="0.614"/>
          <c:h val="0.29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25"/>
          <c:y val="0.8365"/>
          <c:w val="0.7592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Relationship Id="rId7" Type="http://schemas.openxmlformats.org/officeDocument/2006/relationships/chart" Target="/xl/charts/chart75.xml" /><Relationship Id="rId8" Type="http://schemas.openxmlformats.org/officeDocument/2006/relationships/chart" Target="/xl/charts/chart7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5</xdr:row>
      <xdr:rowOff>19050</xdr:rowOff>
    </xdr:from>
    <xdr:to>
      <xdr:col>19</xdr:col>
      <xdr:colOff>609600</xdr:colOff>
      <xdr:row>16</xdr:row>
      <xdr:rowOff>123825</xdr:rowOff>
    </xdr:to>
    <xdr:graphicFrame>
      <xdr:nvGraphicFramePr>
        <xdr:cNvPr id="1" name="Chart 2"/>
        <xdr:cNvGraphicFramePr/>
      </xdr:nvGraphicFramePr>
      <xdr:xfrm>
        <a:off x="12030075" y="1038225"/>
        <a:ext cx="3667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114300</xdr:colOff>
      <xdr:row>6</xdr:row>
      <xdr:rowOff>9525</xdr:rowOff>
    </xdr:from>
    <xdr:to>
      <xdr:col>36</xdr:col>
      <xdr:colOff>28575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25736550" y="1209675"/>
        <a:ext cx="25050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6</xdr:row>
      <xdr:rowOff>9525</xdr:rowOff>
    </xdr:from>
    <xdr:to>
      <xdr:col>33</xdr:col>
      <xdr:colOff>323850</xdr:colOff>
      <xdr:row>17</xdr:row>
      <xdr:rowOff>0</xdr:rowOff>
    </xdr:to>
    <xdr:graphicFrame>
      <xdr:nvGraphicFramePr>
        <xdr:cNvPr id="3" name="Chart 4"/>
        <xdr:cNvGraphicFramePr/>
      </xdr:nvGraphicFramePr>
      <xdr:xfrm>
        <a:off x="23383875" y="1209675"/>
        <a:ext cx="25622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9525</xdr:colOff>
      <xdr:row>6</xdr:row>
      <xdr:rowOff>0</xdr:rowOff>
    </xdr:from>
    <xdr:to>
      <xdr:col>44</xdr:col>
      <xdr:colOff>228600</xdr:colOff>
      <xdr:row>16</xdr:row>
      <xdr:rowOff>152400</xdr:rowOff>
    </xdr:to>
    <xdr:graphicFrame>
      <xdr:nvGraphicFramePr>
        <xdr:cNvPr id="4" name="Chart 5"/>
        <xdr:cNvGraphicFramePr/>
      </xdr:nvGraphicFramePr>
      <xdr:xfrm>
        <a:off x="31461075" y="1200150"/>
        <a:ext cx="250507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5</xdr:row>
      <xdr:rowOff>171450</xdr:rowOff>
    </xdr:from>
    <xdr:to>
      <xdr:col>41</xdr:col>
      <xdr:colOff>190500</xdr:colOff>
      <xdr:row>16</xdr:row>
      <xdr:rowOff>142875</xdr:rowOff>
    </xdr:to>
    <xdr:graphicFrame>
      <xdr:nvGraphicFramePr>
        <xdr:cNvPr id="5" name="Chart 6"/>
        <xdr:cNvGraphicFramePr/>
      </xdr:nvGraphicFramePr>
      <xdr:xfrm>
        <a:off x="29146500" y="1190625"/>
        <a:ext cx="24955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190500</xdr:colOff>
      <xdr:row>17</xdr:row>
      <xdr:rowOff>123825</xdr:rowOff>
    </xdr:to>
    <xdr:graphicFrame>
      <xdr:nvGraphicFramePr>
        <xdr:cNvPr id="6" name="Chart 7"/>
        <xdr:cNvGraphicFramePr/>
      </xdr:nvGraphicFramePr>
      <xdr:xfrm>
        <a:off x="34909125" y="1085850"/>
        <a:ext cx="475297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447675</xdr:colOff>
      <xdr:row>6</xdr:row>
      <xdr:rowOff>66675</xdr:rowOff>
    </xdr:from>
    <xdr:to>
      <xdr:col>84</xdr:col>
      <xdr:colOff>561975</xdr:colOff>
      <xdr:row>16</xdr:row>
      <xdr:rowOff>142875</xdr:rowOff>
    </xdr:to>
    <xdr:graphicFrame>
      <xdr:nvGraphicFramePr>
        <xdr:cNvPr id="7" name="Chart 8"/>
        <xdr:cNvGraphicFramePr/>
      </xdr:nvGraphicFramePr>
      <xdr:xfrm>
        <a:off x="58807350" y="1266825"/>
        <a:ext cx="3800475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86</xdr:col>
      <xdr:colOff>171450</xdr:colOff>
      <xdr:row>6</xdr:row>
      <xdr:rowOff>76200</xdr:rowOff>
    </xdr:from>
    <xdr:to>
      <xdr:col>91</xdr:col>
      <xdr:colOff>485775</xdr:colOff>
      <xdr:row>15</xdr:row>
      <xdr:rowOff>133350</xdr:rowOff>
    </xdr:to>
    <xdr:graphicFrame>
      <xdr:nvGraphicFramePr>
        <xdr:cNvPr id="8" name="Chart 9"/>
        <xdr:cNvGraphicFramePr/>
      </xdr:nvGraphicFramePr>
      <xdr:xfrm>
        <a:off x="64065150" y="1276350"/>
        <a:ext cx="5181600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6</xdr:row>
      <xdr:rowOff>0</xdr:rowOff>
    </xdr:from>
    <xdr:to>
      <xdr:col>3</xdr:col>
      <xdr:colOff>866775</xdr:colOff>
      <xdr:row>18</xdr:row>
      <xdr:rowOff>19050</xdr:rowOff>
    </xdr:to>
    <xdr:graphicFrame>
      <xdr:nvGraphicFramePr>
        <xdr:cNvPr id="9" name="Chart 10"/>
        <xdr:cNvGraphicFramePr/>
      </xdr:nvGraphicFramePr>
      <xdr:xfrm>
        <a:off x="200025" y="1200150"/>
        <a:ext cx="2381250" cy="2066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247650</xdr:colOff>
      <xdr:row>6</xdr:row>
      <xdr:rowOff>76200</xdr:rowOff>
    </xdr:from>
    <xdr:to>
      <xdr:col>10</xdr:col>
      <xdr:colOff>561975</xdr:colOff>
      <xdr:row>18</xdr:row>
      <xdr:rowOff>85725</xdr:rowOff>
    </xdr:to>
    <xdr:graphicFrame>
      <xdr:nvGraphicFramePr>
        <xdr:cNvPr id="10" name="Chart 11"/>
        <xdr:cNvGraphicFramePr/>
      </xdr:nvGraphicFramePr>
      <xdr:xfrm>
        <a:off x="6286500" y="1276350"/>
        <a:ext cx="2514600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333375</xdr:colOff>
      <xdr:row>6</xdr:row>
      <xdr:rowOff>57150</xdr:rowOff>
    </xdr:from>
    <xdr:to>
      <xdr:col>14</xdr:col>
      <xdr:colOff>295275</xdr:colOff>
      <xdr:row>17</xdr:row>
      <xdr:rowOff>142875</xdr:rowOff>
    </xdr:to>
    <xdr:graphicFrame>
      <xdr:nvGraphicFramePr>
        <xdr:cNvPr id="11" name="Chart 12"/>
        <xdr:cNvGraphicFramePr/>
      </xdr:nvGraphicFramePr>
      <xdr:xfrm>
        <a:off x="8572500" y="1257300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1181100</xdr:colOff>
      <xdr:row>6</xdr:row>
      <xdr:rowOff>66675</xdr:rowOff>
    </xdr:from>
    <xdr:to>
      <xdr:col>27</xdr:col>
      <xdr:colOff>285750</xdr:colOff>
      <xdr:row>17</xdr:row>
      <xdr:rowOff>104775</xdr:rowOff>
    </xdr:to>
    <xdr:graphicFrame>
      <xdr:nvGraphicFramePr>
        <xdr:cNvPr id="12" name="Chart 13"/>
        <xdr:cNvGraphicFramePr/>
      </xdr:nvGraphicFramePr>
      <xdr:xfrm>
        <a:off x="17383125" y="1266825"/>
        <a:ext cx="4457700" cy="1924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3" name="Chart 14"/>
        <xdr:cNvGraphicFramePr/>
      </xdr:nvGraphicFramePr>
      <xdr:xfrm>
        <a:off x="40614600" y="1390650"/>
        <a:ext cx="533400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14" name="Chart 15"/>
        <xdr:cNvGraphicFramePr/>
      </xdr:nvGraphicFramePr>
      <xdr:xfrm>
        <a:off x="46196250" y="1390650"/>
        <a:ext cx="4200525" cy="1543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704850</xdr:colOff>
      <xdr:row>6</xdr:row>
      <xdr:rowOff>257175</xdr:rowOff>
    </xdr:from>
    <xdr:to>
      <xdr:col>6</xdr:col>
      <xdr:colOff>47625</xdr:colOff>
      <xdr:row>21</xdr:row>
      <xdr:rowOff>38100</xdr:rowOff>
    </xdr:to>
    <xdr:graphicFrame>
      <xdr:nvGraphicFramePr>
        <xdr:cNvPr id="15" name="Chart 16"/>
        <xdr:cNvGraphicFramePr/>
      </xdr:nvGraphicFramePr>
      <xdr:xfrm>
        <a:off x="2419350" y="1457325"/>
        <a:ext cx="348615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94</xdr:col>
      <xdr:colOff>476250</xdr:colOff>
      <xdr:row>5</xdr:row>
      <xdr:rowOff>171450</xdr:rowOff>
    </xdr:from>
    <xdr:to>
      <xdr:col>98</xdr:col>
      <xdr:colOff>333375</xdr:colOff>
      <xdr:row>17</xdr:row>
      <xdr:rowOff>133350</xdr:rowOff>
    </xdr:to>
    <xdr:graphicFrame>
      <xdr:nvGraphicFramePr>
        <xdr:cNvPr id="16" name="Chart 17"/>
        <xdr:cNvGraphicFramePr/>
      </xdr:nvGraphicFramePr>
      <xdr:xfrm>
        <a:off x="70370700" y="1190625"/>
        <a:ext cx="3838575" cy="2028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102</xdr:col>
      <xdr:colOff>266700</xdr:colOff>
      <xdr:row>5</xdr:row>
      <xdr:rowOff>133350</xdr:rowOff>
    </xdr:from>
    <xdr:to>
      <xdr:col>106</xdr:col>
      <xdr:colOff>1047750</xdr:colOff>
      <xdr:row>19</xdr:row>
      <xdr:rowOff>142875</xdr:rowOff>
    </xdr:to>
    <xdr:graphicFrame>
      <xdr:nvGraphicFramePr>
        <xdr:cNvPr id="17" name="Chart 18"/>
        <xdr:cNvGraphicFramePr/>
      </xdr:nvGraphicFramePr>
      <xdr:xfrm>
        <a:off x="76019025" y="1152525"/>
        <a:ext cx="4924425" cy="24003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115</xdr:col>
      <xdr:colOff>504825</xdr:colOff>
      <xdr:row>6</xdr:row>
      <xdr:rowOff>152400</xdr:rowOff>
    </xdr:from>
    <xdr:to>
      <xdr:col>120</xdr:col>
      <xdr:colOff>647700</xdr:colOff>
      <xdr:row>20</xdr:row>
      <xdr:rowOff>123825</xdr:rowOff>
    </xdr:to>
    <xdr:graphicFrame>
      <xdr:nvGraphicFramePr>
        <xdr:cNvPr id="18" name="Chart 19"/>
        <xdr:cNvGraphicFramePr/>
      </xdr:nvGraphicFramePr>
      <xdr:xfrm>
        <a:off x="87858600" y="1352550"/>
        <a:ext cx="4629150" cy="2343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124</xdr:col>
      <xdr:colOff>38100</xdr:colOff>
      <xdr:row>6</xdr:row>
      <xdr:rowOff>19050</xdr:rowOff>
    </xdr:from>
    <xdr:to>
      <xdr:col>127</xdr:col>
      <xdr:colOff>1457325</xdr:colOff>
      <xdr:row>19</xdr:row>
      <xdr:rowOff>123825</xdr:rowOff>
    </xdr:to>
    <xdr:graphicFrame>
      <xdr:nvGraphicFramePr>
        <xdr:cNvPr id="19" name="Chart 20"/>
        <xdr:cNvGraphicFramePr/>
      </xdr:nvGraphicFramePr>
      <xdr:xfrm>
        <a:off x="93754575" y="1219200"/>
        <a:ext cx="4295775" cy="23145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139</xdr:col>
      <xdr:colOff>552450</xdr:colOff>
      <xdr:row>4</xdr:row>
      <xdr:rowOff>142875</xdr:rowOff>
    </xdr:from>
    <xdr:to>
      <xdr:col>142</xdr:col>
      <xdr:colOff>904875</xdr:colOff>
      <xdr:row>18</xdr:row>
      <xdr:rowOff>142875</xdr:rowOff>
    </xdr:to>
    <xdr:graphicFrame>
      <xdr:nvGraphicFramePr>
        <xdr:cNvPr id="20" name="Chart 21"/>
        <xdr:cNvGraphicFramePr/>
      </xdr:nvGraphicFramePr>
      <xdr:xfrm>
        <a:off x="105394125" y="981075"/>
        <a:ext cx="4572000" cy="24098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144</xdr:col>
      <xdr:colOff>571500</xdr:colOff>
      <xdr:row>4</xdr:row>
      <xdr:rowOff>0</xdr:rowOff>
    </xdr:from>
    <xdr:to>
      <xdr:col>148</xdr:col>
      <xdr:colOff>228600</xdr:colOff>
      <xdr:row>22</xdr:row>
      <xdr:rowOff>104775</xdr:rowOff>
    </xdr:to>
    <xdr:graphicFrame>
      <xdr:nvGraphicFramePr>
        <xdr:cNvPr id="21" name="Chart 22"/>
        <xdr:cNvGraphicFramePr/>
      </xdr:nvGraphicFramePr>
      <xdr:xfrm>
        <a:off x="111271050" y="838200"/>
        <a:ext cx="4467225" cy="3162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131</xdr:col>
      <xdr:colOff>600075</xdr:colOff>
      <xdr:row>6</xdr:row>
      <xdr:rowOff>104775</xdr:rowOff>
    </xdr:from>
    <xdr:to>
      <xdr:col>136</xdr:col>
      <xdr:colOff>114300</xdr:colOff>
      <xdr:row>20</xdr:row>
      <xdr:rowOff>28575</xdr:rowOff>
    </xdr:to>
    <xdr:graphicFrame>
      <xdr:nvGraphicFramePr>
        <xdr:cNvPr id="22" name="Chart 23"/>
        <xdr:cNvGraphicFramePr/>
      </xdr:nvGraphicFramePr>
      <xdr:xfrm>
        <a:off x="99679125" y="1304925"/>
        <a:ext cx="4524375" cy="22955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68</xdr:col>
      <xdr:colOff>371475</xdr:colOff>
      <xdr:row>41</xdr:row>
      <xdr:rowOff>38100</xdr:rowOff>
    </xdr:from>
    <xdr:to>
      <xdr:col>76</xdr:col>
      <xdr:colOff>409575</xdr:colOff>
      <xdr:row>49</xdr:row>
      <xdr:rowOff>76200</xdr:rowOff>
    </xdr:to>
    <xdr:graphicFrame>
      <xdr:nvGraphicFramePr>
        <xdr:cNvPr id="23" name="Chart 24"/>
        <xdr:cNvGraphicFramePr/>
      </xdr:nvGraphicFramePr>
      <xdr:xfrm>
        <a:off x="52473225" y="7038975"/>
        <a:ext cx="4667250" cy="13335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68</xdr:col>
      <xdr:colOff>228600</xdr:colOff>
      <xdr:row>55</xdr:row>
      <xdr:rowOff>9525</xdr:rowOff>
    </xdr:from>
    <xdr:to>
      <xdr:col>76</xdr:col>
      <xdr:colOff>257175</xdr:colOff>
      <xdr:row>63</xdr:row>
      <xdr:rowOff>152400</xdr:rowOff>
    </xdr:to>
    <xdr:graphicFrame>
      <xdr:nvGraphicFramePr>
        <xdr:cNvPr id="24" name="Chart 25"/>
        <xdr:cNvGraphicFramePr/>
      </xdr:nvGraphicFramePr>
      <xdr:xfrm>
        <a:off x="52330350" y="9277350"/>
        <a:ext cx="4657725" cy="14382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857250</xdr:colOff>
      <xdr:row>6</xdr:row>
      <xdr:rowOff>85725</xdr:rowOff>
    </xdr:from>
    <xdr:to>
      <xdr:col>7</xdr:col>
      <xdr:colOff>28575</xdr:colOff>
      <xdr:row>20</xdr:row>
      <xdr:rowOff>0</xdr:rowOff>
    </xdr:to>
    <xdr:graphicFrame>
      <xdr:nvGraphicFramePr>
        <xdr:cNvPr id="25" name="graficoDiligenciasPrevias"/>
        <xdr:cNvGraphicFramePr/>
      </xdr:nvGraphicFramePr>
      <xdr:xfrm>
        <a:off x="2571750" y="1285875"/>
        <a:ext cx="3495675" cy="2286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21</xdr:col>
      <xdr:colOff>152400</xdr:colOff>
      <xdr:row>6</xdr:row>
      <xdr:rowOff>247650</xdr:rowOff>
    </xdr:from>
    <xdr:to>
      <xdr:col>27</xdr:col>
      <xdr:colOff>438150</xdr:colOff>
      <xdr:row>18</xdr:row>
      <xdr:rowOff>104775</xdr:rowOff>
    </xdr:to>
    <xdr:graphicFrame>
      <xdr:nvGraphicFramePr>
        <xdr:cNvPr id="26" name="graficoCalificaciones"/>
        <xdr:cNvGraphicFramePr/>
      </xdr:nvGraphicFramePr>
      <xdr:xfrm>
        <a:off x="17545050" y="1447800"/>
        <a:ext cx="4448175" cy="1905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50</xdr:col>
      <xdr:colOff>914400</xdr:colOff>
      <xdr:row>7</xdr:row>
      <xdr:rowOff>57150</xdr:rowOff>
    </xdr:from>
    <xdr:to>
      <xdr:col>58</xdr:col>
      <xdr:colOff>647700</xdr:colOff>
      <xdr:row>16</xdr:row>
      <xdr:rowOff>123825</xdr:rowOff>
    </xdr:to>
    <xdr:graphicFrame>
      <xdr:nvGraphicFramePr>
        <xdr:cNvPr id="27" name="graficoDiligsInvestigacion"/>
        <xdr:cNvGraphicFramePr/>
      </xdr:nvGraphicFramePr>
      <xdr:xfrm>
        <a:off x="40386000" y="1524000"/>
        <a:ext cx="5334000" cy="1524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59</xdr:col>
      <xdr:colOff>133350</xdr:colOff>
      <xdr:row>6</xdr:row>
      <xdr:rowOff>66675</xdr:rowOff>
    </xdr:from>
    <xdr:to>
      <xdr:col>65</xdr:col>
      <xdr:colOff>276225</xdr:colOff>
      <xdr:row>15</xdr:row>
      <xdr:rowOff>28575</xdr:rowOff>
    </xdr:to>
    <xdr:graphicFrame>
      <xdr:nvGraphicFramePr>
        <xdr:cNvPr id="28" name="graficoDiligsInvestigacion_2"/>
        <xdr:cNvGraphicFramePr/>
      </xdr:nvGraphicFramePr>
      <xdr:xfrm>
        <a:off x="45967650" y="1266825"/>
        <a:ext cx="4191000" cy="1524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66</xdr:col>
      <xdr:colOff>1209675</xdr:colOff>
      <xdr:row>7</xdr:row>
      <xdr:rowOff>38100</xdr:rowOff>
    </xdr:from>
    <xdr:to>
      <xdr:col>76</xdr:col>
      <xdr:colOff>200025</xdr:colOff>
      <xdr:row>19</xdr:row>
      <xdr:rowOff>66675</xdr:rowOff>
    </xdr:to>
    <xdr:graphicFrame>
      <xdr:nvGraphicFramePr>
        <xdr:cNvPr id="29" name="graficoCivil"/>
        <xdr:cNvGraphicFramePr/>
      </xdr:nvGraphicFramePr>
      <xdr:xfrm>
        <a:off x="51854100" y="1504950"/>
        <a:ext cx="5076825" cy="19716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66</xdr:col>
      <xdr:colOff>1171575</xdr:colOff>
      <xdr:row>21</xdr:row>
      <xdr:rowOff>85725</xdr:rowOff>
    </xdr:from>
    <xdr:to>
      <xdr:col>77</xdr:col>
      <xdr:colOff>95250</xdr:colOff>
      <xdr:row>37</xdr:row>
      <xdr:rowOff>76200</xdr:rowOff>
    </xdr:to>
    <xdr:graphicFrame>
      <xdr:nvGraphicFramePr>
        <xdr:cNvPr id="30" name="graficoCivilMatrimonio"/>
        <xdr:cNvGraphicFramePr/>
      </xdr:nvGraphicFramePr>
      <xdr:xfrm>
        <a:off x="51816000" y="3819525"/>
        <a:ext cx="5648325" cy="25717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109</xdr:col>
      <xdr:colOff>714375</xdr:colOff>
      <xdr:row>5</xdr:row>
      <xdr:rowOff>161925</xdr:rowOff>
    </xdr:from>
    <xdr:to>
      <xdr:col>113</xdr:col>
      <xdr:colOff>0</xdr:colOff>
      <xdr:row>20</xdr:row>
      <xdr:rowOff>9525</xdr:rowOff>
    </xdr:to>
    <xdr:graphicFrame>
      <xdr:nvGraphicFramePr>
        <xdr:cNvPr id="31" name="Chart 18"/>
        <xdr:cNvGraphicFramePr/>
      </xdr:nvGraphicFramePr>
      <xdr:xfrm>
        <a:off x="82153125" y="1181100"/>
        <a:ext cx="4924425" cy="24003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104775</xdr:rowOff>
    </xdr:to>
    <xdr:graphicFrame>
      <xdr:nvGraphicFramePr>
        <xdr:cNvPr id="1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3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4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5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6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7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8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9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10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11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3114675</xdr:colOff>
      <xdr:row>19</xdr:row>
      <xdr:rowOff>95250</xdr:rowOff>
    </xdr:to>
    <xdr:graphicFrame>
      <xdr:nvGraphicFramePr>
        <xdr:cNvPr id="12" name="graficoDelitosSentencias"/>
        <xdr:cNvGraphicFramePr/>
      </xdr:nvGraphicFramePr>
      <xdr:xfrm>
        <a:off x="62226825" y="571500"/>
        <a:ext cx="5076825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6</xdr:row>
      <xdr:rowOff>85725</xdr:rowOff>
    </xdr:from>
    <xdr:to>
      <xdr:col>13</xdr:col>
      <xdr:colOff>723900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8763000" y="1171575"/>
        <a:ext cx="3457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8</xdr:row>
      <xdr:rowOff>76200</xdr:rowOff>
    </xdr:from>
    <xdr:to>
      <xdr:col>25</xdr:col>
      <xdr:colOff>981075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666875"/>
        <a:ext cx="78486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1228725</xdr:colOff>
      <xdr:row>9</xdr:row>
      <xdr:rowOff>9525</xdr:rowOff>
    </xdr:from>
    <xdr:to>
      <xdr:col>7</xdr:col>
      <xdr:colOff>1219200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4200525" y="1762125"/>
        <a:ext cx="37338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9525</xdr:colOff>
      <xdr:row>11</xdr:row>
      <xdr:rowOff>19050</xdr:rowOff>
    </xdr:from>
    <xdr:to>
      <xdr:col>37</xdr:col>
      <xdr:colOff>19050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24774525" y="2276475"/>
        <a:ext cx="73247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295275</xdr:colOff>
      <xdr:row>9</xdr:row>
      <xdr:rowOff>295275</xdr:rowOff>
    </xdr:from>
    <xdr:to>
      <xdr:col>52</xdr:col>
      <xdr:colOff>0</xdr:colOff>
      <xdr:row>30</xdr:row>
      <xdr:rowOff>104775</xdr:rowOff>
    </xdr:to>
    <xdr:graphicFrame>
      <xdr:nvGraphicFramePr>
        <xdr:cNvPr id="5" name="Chart 5"/>
        <xdr:cNvGraphicFramePr/>
      </xdr:nvGraphicFramePr>
      <xdr:xfrm>
        <a:off x="39795450" y="2047875"/>
        <a:ext cx="549592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9</xdr:row>
      <xdr:rowOff>19050</xdr:rowOff>
    </xdr:from>
    <xdr:to>
      <xdr:col>5</xdr:col>
      <xdr:colOff>0</xdr:colOff>
      <xdr:row>25</xdr:row>
      <xdr:rowOff>133350</xdr:rowOff>
    </xdr:to>
    <xdr:graphicFrame>
      <xdr:nvGraphicFramePr>
        <xdr:cNvPr id="6" name="Chart 6"/>
        <xdr:cNvGraphicFramePr/>
      </xdr:nvGraphicFramePr>
      <xdr:xfrm>
        <a:off x="485775" y="1771650"/>
        <a:ext cx="373380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19050</xdr:colOff>
      <xdr:row>40</xdr:row>
      <xdr:rowOff>142875</xdr:rowOff>
    </xdr:to>
    <xdr:graphicFrame>
      <xdr:nvGraphicFramePr>
        <xdr:cNvPr id="7" name="Chart 7"/>
        <xdr:cNvGraphicFramePr/>
      </xdr:nvGraphicFramePr>
      <xdr:xfrm>
        <a:off x="16125825" y="4514850"/>
        <a:ext cx="39433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26</xdr:col>
      <xdr:colOff>9525</xdr:colOff>
      <xdr:row>40</xdr:row>
      <xdr:rowOff>152400</xdr:rowOff>
    </xdr:to>
    <xdr:graphicFrame>
      <xdr:nvGraphicFramePr>
        <xdr:cNvPr id="8" name="Chart 8"/>
        <xdr:cNvGraphicFramePr/>
      </xdr:nvGraphicFramePr>
      <xdr:xfrm>
        <a:off x="20050125" y="4495800"/>
        <a:ext cx="3933825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666750</xdr:colOff>
      <xdr:row>6</xdr:row>
      <xdr:rowOff>200025</xdr:rowOff>
    </xdr:from>
    <xdr:to>
      <xdr:col>42</xdr:col>
      <xdr:colOff>1485900</xdr:colOff>
      <xdr:row>23</xdr:row>
      <xdr:rowOff>0</xdr:rowOff>
    </xdr:to>
    <xdr:graphicFrame>
      <xdr:nvGraphicFramePr>
        <xdr:cNvPr id="9" name="Chart 9"/>
        <xdr:cNvGraphicFramePr/>
      </xdr:nvGraphicFramePr>
      <xdr:xfrm>
        <a:off x="33537525" y="1285875"/>
        <a:ext cx="4914900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1019175</xdr:colOff>
      <xdr:row>6</xdr:row>
      <xdr:rowOff>228600</xdr:rowOff>
    </xdr:from>
    <xdr:to>
      <xdr:col>17</xdr:col>
      <xdr:colOff>200025</xdr:colOff>
      <xdr:row>23</xdr:row>
      <xdr:rowOff>19050</xdr:rowOff>
    </xdr:to>
    <xdr:graphicFrame>
      <xdr:nvGraphicFramePr>
        <xdr:cNvPr id="10" name="Chart 10"/>
        <xdr:cNvGraphicFramePr/>
      </xdr:nvGraphicFramePr>
      <xdr:xfrm>
        <a:off x="12515850" y="1314450"/>
        <a:ext cx="3505200" cy="2905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381000</xdr:colOff>
      <xdr:row>20</xdr:row>
      <xdr:rowOff>47625</xdr:rowOff>
    </xdr:from>
    <xdr:to>
      <xdr:col>28</xdr:col>
      <xdr:colOff>28575</xdr:colOff>
      <xdr:row>34</xdr:row>
      <xdr:rowOff>95250</xdr:rowOff>
    </xdr:to>
    <xdr:graphicFrame>
      <xdr:nvGraphicFramePr>
        <xdr:cNvPr id="1" name="Chart 4"/>
        <xdr:cNvGraphicFramePr/>
      </xdr:nvGraphicFramePr>
      <xdr:xfrm>
        <a:off x="25498425" y="3352800"/>
        <a:ext cx="38100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5</xdr:row>
      <xdr:rowOff>0</xdr:rowOff>
    </xdr:from>
    <xdr:to>
      <xdr:col>27</xdr:col>
      <xdr:colOff>2867025</xdr:colOff>
      <xdr:row>19</xdr:row>
      <xdr:rowOff>95250</xdr:rowOff>
    </xdr:to>
    <xdr:graphicFrame>
      <xdr:nvGraphicFramePr>
        <xdr:cNvPr id="2" name="Chart 5"/>
        <xdr:cNvGraphicFramePr/>
      </xdr:nvGraphicFramePr>
      <xdr:xfrm>
        <a:off x="24907875" y="876300"/>
        <a:ext cx="38385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Domestica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5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2390775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24431625" y="857250"/>
        <a:ext cx="38385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0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25441275" y="3343275"/>
        <a:ext cx="38385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3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4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5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142875</xdr:rowOff>
    </xdr:from>
    <xdr:to>
      <xdr:col>16</xdr:col>
      <xdr:colOff>9525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7354550" y="781050"/>
        <a:ext cx="9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2" name="Chart 5"/>
        <xdr:cNvGraphicFramePr/>
      </xdr:nvGraphicFramePr>
      <xdr:xfrm>
        <a:off x="17354550" y="3743325"/>
        <a:ext cx="952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3" name="graficoSinLabInfracciones"/>
        <xdr:cNvGraphicFramePr/>
      </xdr:nvGraphicFramePr>
      <xdr:xfrm>
        <a:off x="247650" y="561975"/>
        <a:ext cx="50863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4" name="graficoSinLabDelitos"/>
        <xdr:cNvGraphicFramePr/>
      </xdr:nvGraphicFramePr>
      <xdr:xfrm>
        <a:off x="5962650" y="561975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5" name="graficoSinLabDilInvest"/>
        <xdr:cNvGraphicFramePr/>
      </xdr:nvGraphicFramePr>
      <xdr:xfrm>
        <a:off x="11677650" y="561975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3333750</xdr:colOff>
      <xdr:row>20</xdr:row>
      <xdr:rowOff>28575</xdr:rowOff>
    </xdr:to>
    <xdr:graphicFrame>
      <xdr:nvGraphicFramePr>
        <xdr:cNvPr id="1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2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3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4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114300</xdr:colOff>
      <xdr:row>3</xdr:row>
      <xdr:rowOff>57150</xdr:rowOff>
    </xdr:from>
    <xdr:to>
      <xdr:col>24</xdr:col>
      <xdr:colOff>3152775</xdr:colOff>
      <xdr:row>19</xdr:row>
      <xdr:rowOff>152400</xdr:rowOff>
    </xdr:to>
    <xdr:graphicFrame>
      <xdr:nvGraphicFramePr>
        <xdr:cNvPr id="5" name="graficoSVialPACal"/>
        <xdr:cNvGraphicFramePr/>
      </xdr:nvGraphicFramePr>
      <xdr:xfrm>
        <a:off x="23288625" y="533400"/>
        <a:ext cx="50863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45</xdr:col>
      <xdr:colOff>95250</xdr:colOff>
      <xdr:row>3</xdr:row>
      <xdr:rowOff>76200</xdr:rowOff>
    </xdr:from>
    <xdr:to>
      <xdr:col>49</xdr:col>
      <xdr:colOff>2952750</xdr:colOff>
      <xdr:row>20</xdr:row>
      <xdr:rowOff>9525</xdr:rowOff>
    </xdr:to>
    <xdr:graphicFrame>
      <xdr:nvGraphicFramePr>
        <xdr:cNvPr id="6" name="graficoSVialDilInv"/>
        <xdr:cNvGraphicFramePr/>
      </xdr:nvGraphicFramePr>
      <xdr:xfrm>
        <a:off x="52235100" y="552450"/>
        <a:ext cx="5086350" cy="3152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51</xdr:col>
      <xdr:colOff>57150</xdr:colOff>
      <xdr:row>3</xdr:row>
      <xdr:rowOff>114300</xdr:rowOff>
    </xdr:from>
    <xdr:to>
      <xdr:col>54</xdr:col>
      <xdr:colOff>3095625</xdr:colOff>
      <xdr:row>20</xdr:row>
      <xdr:rowOff>57150</xdr:rowOff>
    </xdr:to>
    <xdr:graphicFrame>
      <xdr:nvGraphicFramePr>
        <xdr:cNvPr id="7" name="graficoSVialMedidasP"/>
        <xdr:cNvGraphicFramePr/>
      </xdr:nvGraphicFramePr>
      <xdr:xfrm>
        <a:off x="58207275" y="590550"/>
        <a:ext cx="5086350" cy="3162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55</xdr:col>
      <xdr:colOff>152400</xdr:colOff>
      <xdr:row>3</xdr:row>
      <xdr:rowOff>85725</xdr:rowOff>
    </xdr:from>
    <xdr:to>
      <xdr:col>59</xdr:col>
      <xdr:colOff>3009900</xdr:colOff>
      <xdr:row>20</xdr:row>
      <xdr:rowOff>28575</xdr:rowOff>
    </xdr:to>
    <xdr:graphicFrame>
      <xdr:nvGraphicFramePr>
        <xdr:cNvPr id="8" name="graficoSVialSentencias"/>
        <xdr:cNvGraphicFramePr/>
      </xdr:nvGraphicFramePr>
      <xdr:xfrm>
        <a:off x="63950850" y="561975"/>
        <a:ext cx="5086350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1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23</xdr:row>
      <xdr:rowOff>19050</xdr:rowOff>
    </xdr:to>
    <xdr:graphicFrame>
      <xdr:nvGraphicFramePr>
        <xdr:cNvPr id="2" name="graficoMAmbProcJud"/>
        <xdr:cNvGraphicFramePr/>
      </xdr:nvGraphicFramePr>
      <xdr:xfrm>
        <a:off x="5962650" y="571500"/>
        <a:ext cx="5086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3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Sup_Civi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G57"/>
  <sheetViews>
    <sheetView showGridLines="0" showRowColHeaders="0" tabSelected="1" zoomScalePageLayoutView="0" workbookViewId="0" topLeftCell="A1">
      <selection activeCell="C8" sqref="C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574</v>
      </c>
      <c r="C2" s="3"/>
    </row>
    <row r="3" s="2" customFormat="1" ht="14.25" customHeight="1"/>
    <row r="4" spans="2:3" s="2" customFormat="1" ht="18.75">
      <c r="B4" s="4" t="s">
        <v>575</v>
      </c>
      <c r="C4" s="5" t="s">
        <v>576</v>
      </c>
    </row>
    <row r="5" spans="2:3" s="2" customFormat="1" ht="18.75">
      <c r="B5" s="6" t="s">
        <v>577</v>
      </c>
      <c r="C5" s="7">
        <v>2013</v>
      </c>
    </row>
    <row r="6" spans="2:3" s="2" customFormat="1" ht="12.75" customHeight="1">
      <c r="B6" s="10"/>
      <c r="C6" s="11"/>
    </row>
    <row r="7" spans="6:7" ht="9" customHeight="1">
      <c r="F7" s="8"/>
      <c r="G7" s="9"/>
    </row>
    <row r="11" ht="4.5" customHeight="1"/>
    <row r="14" ht="4.5" customHeight="1"/>
    <row r="20" s="12" customFormat="1" ht="6" customHeight="1"/>
    <row r="22" ht="12.75" customHeight="1"/>
    <row r="30" ht="12" customHeight="1"/>
    <row r="52" spans="2:3" ht="12.75">
      <c r="B52" s="498"/>
      <c r="C52" s="498"/>
    </row>
    <row r="53" spans="2:3" ht="12.75">
      <c r="B53" s="498"/>
      <c r="C53" s="498"/>
    </row>
    <row r="54" spans="2:3" ht="12.75">
      <c r="B54" s="498"/>
      <c r="C54" s="498"/>
    </row>
    <row r="55" spans="2:3" ht="12.75">
      <c r="B55" s="498"/>
      <c r="C55" s="498"/>
    </row>
    <row r="56" spans="2:3" ht="12.75">
      <c r="B56" s="498"/>
      <c r="C56" s="498"/>
    </row>
    <row r="57" spans="2:3" ht="12.75">
      <c r="B57" s="498"/>
      <c r="C57" s="498"/>
    </row>
  </sheetData>
  <sheetProtection/>
  <mergeCells count="6">
    <mergeCell ref="B57:C57"/>
    <mergeCell ref="B52:C52"/>
    <mergeCell ref="B53:C53"/>
    <mergeCell ref="B54:C54"/>
    <mergeCell ref="B55:C55"/>
    <mergeCell ref="B56:C5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F9" sqref="F9"/>
    </sheetView>
  </sheetViews>
  <sheetFormatPr defaultColWidth="11.421875" defaultRowHeight="12.75"/>
  <cols>
    <col min="1" max="1" width="11.421875" style="319" customWidth="1"/>
    <col min="2" max="2" width="27.57421875" style="319" customWidth="1"/>
    <col min="3" max="16384" width="11.421875" style="319" customWidth="1"/>
  </cols>
  <sheetData>
    <row r="3" spans="2:4" ht="51">
      <c r="B3" s="320"/>
      <c r="C3" s="321" t="s">
        <v>237</v>
      </c>
      <c r="D3" s="322" t="s">
        <v>904</v>
      </c>
    </row>
    <row r="4" spans="2:4" ht="12.75" customHeight="1">
      <c r="B4" s="323" t="s">
        <v>290</v>
      </c>
      <c r="C4" s="324">
        <f>SUM(DatosViolenciaDoméstica!C27:C33)</f>
        <v>346</v>
      </c>
      <c r="D4" s="324">
        <f>SUM(DatosViolenciaDoméstica!D27:D33)</f>
        <v>186</v>
      </c>
    </row>
    <row r="5" spans="2:4" ht="12.75">
      <c r="B5" s="325" t="s">
        <v>123</v>
      </c>
      <c r="C5" s="326">
        <f>SUM(DatosViolenciaDoméstica!C34:C36)</f>
        <v>5</v>
      </c>
      <c r="D5" s="326">
        <f>SUM(DatosViolenciaDoméstica!D34:D36)</f>
        <v>8</v>
      </c>
    </row>
    <row r="6" spans="2:4" ht="12.75" customHeight="1">
      <c r="B6" s="325" t="s">
        <v>291</v>
      </c>
      <c r="C6" s="326" t="str">
        <f>DatosViolenciaDoméstica!C37</f>
        <v>S/D</v>
      </c>
      <c r="D6" s="326" t="str">
        <f>DatosViolenciaDoméstica!D37</f>
        <v>S/D</v>
      </c>
    </row>
    <row r="7" spans="2:4" ht="12.75" customHeight="1">
      <c r="B7" s="325" t="s">
        <v>292</v>
      </c>
      <c r="C7" s="326">
        <f>SUM(DatosViolenciaDoméstica!C38:C40)</f>
        <v>0</v>
      </c>
      <c r="D7" s="326">
        <f>SUM(DatosViolenciaDoméstica!D38:D40)</f>
        <v>0</v>
      </c>
    </row>
    <row r="8" spans="2:4" ht="12.75" customHeight="1">
      <c r="B8" s="325" t="s">
        <v>293</v>
      </c>
      <c r="C8" s="326" t="str">
        <f>DatosViolenciaDoméstica!C41</f>
        <v>S/D</v>
      </c>
      <c r="D8" s="326" t="str">
        <f>DatosViolenciaDoméstica!D41</f>
        <v>S/D</v>
      </c>
    </row>
    <row r="9" spans="2:4" ht="12.75" customHeight="1">
      <c r="B9" s="325" t="s">
        <v>294</v>
      </c>
      <c r="C9" s="326">
        <f>SUM(DatosViolenciaDoméstica!C42:C43)</f>
        <v>7</v>
      </c>
      <c r="D9" s="326">
        <f>SUM(DatosViolenciaDoméstica!D42:D43)</f>
        <v>6</v>
      </c>
    </row>
    <row r="10" spans="2:4" ht="12.75">
      <c r="B10" s="327" t="s">
        <v>625</v>
      </c>
      <c r="C10" s="328">
        <f>DatosViolenciaDoméstica!C47</f>
        <v>10</v>
      </c>
      <c r="D10" s="328"/>
    </row>
    <row r="14" spans="2:3" ht="12.75" customHeight="1">
      <c r="B14" s="552" t="s">
        <v>295</v>
      </c>
      <c r="C14" s="552"/>
    </row>
    <row r="15" spans="2:3" ht="12.75">
      <c r="B15" s="329" t="s">
        <v>296</v>
      </c>
      <c r="C15" s="330">
        <f>DatosViolenciaDoméstica!C65</f>
        <v>2</v>
      </c>
    </row>
    <row r="16" spans="2:3" ht="12.75">
      <c r="B16" s="331" t="s">
        <v>297</v>
      </c>
      <c r="C16" s="332">
        <f>DatosViolenciaDoméstica!C67</f>
        <v>18</v>
      </c>
    </row>
  </sheetData>
  <sheetProtection/>
  <mergeCells count="1">
    <mergeCell ref="B14:C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C1" sqref="C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328</v>
      </c>
    </row>
    <row r="4" spans="2:3" ht="12.75">
      <c r="B4" s="230"/>
      <c r="C4" s="230"/>
    </row>
    <row r="5" spans="2:5" ht="12.75" customHeight="1">
      <c r="B5" s="546" t="s">
        <v>158</v>
      </c>
      <c r="C5" s="546"/>
      <c r="E5" s="276"/>
    </row>
    <row r="6" spans="2:5" ht="12.75">
      <c r="B6" s="241" t="s">
        <v>329</v>
      </c>
      <c r="C6" s="333">
        <v>9</v>
      </c>
      <c r="E6" s="342"/>
    </row>
    <row r="7" spans="2:5" ht="12.75">
      <c r="B7" s="136" t="s">
        <v>330</v>
      </c>
      <c r="C7" s="318">
        <v>886</v>
      </c>
      <c r="E7" s="342"/>
    </row>
    <row r="8" spans="2:5" ht="12.75">
      <c r="B8" s="136" t="s">
        <v>331</v>
      </c>
      <c r="C8" s="312" t="s">
        <v>702</v>
      </c>
      <c r="E8" s="342"/>
    </row>
    <row r="9" spans="2:5" ht="12.75">
      <c r="B9" s="136" t="s">
        <v>332</v>
      </c>
      <c r="C9" s="312" t="s">
        <v>702</v>
      </c>
      <c r="E9" s="342"/>
    </row>
    <row r="10" spans="2:5" ht="12.75">
      <c r="B10" s="310" t="s">
        <v>333</v>
      </c>
      <c r="C10" s="315">
        <v>11</v>
      </c>
      <c r="E10" s="342"/>
    </row>
    <row r="11" spans="2:5" ht="12.75">
      <c r="B11" s="137" t="s">
        <v>334</v>
      </c>
      <c r="C11" s="272">
        <v>11</v>
      </c>
      <c r="E11" s="342"/>
    </row>
    <row r="14" spans="2:5" ht="12.75" customHeight="1">
      <c r="B14" s="546" t="s">
        <v>335</v>
      </c>
      <c r="C14" s="546"/>
      <c r="E14" s="276"/>
    </row>
    <row r="15" spans="2:5" ht="12.75">
      <c r="B15" s="241" t="s">
        <v>336</v>
      </c>
      <c r="C15" s="309">
        <v>2</v>
      </c>
      <c r="E15" s="342"/>
    </row>
    <row r="16" spans="2:5" ht="12.75">
      <c r="B16" s="136" t="s">
        <v>337</v>
      </c>
      <c r="C16" s="318">
        <v>16</v>
      </c>
      <c r="E16" s="342"/>
    </row>
    <row r="17" spans="2:5" ht="12.75">
      <c r="B17" s="310" t="s">
        <v>338</v>
      </c>
      <c r="C17" s="312">
        <v>19</v>
      </c>
      <c r="E17" s="342"/>
    </row>
    <row r="18" spans="2:3" ht="12.75">
      <c r="B18" s="283"/>
      <c r="C18" s="283"/>
    </row>
    <row r="20" spans="2:5" ht="12.75" customHeight="1">
      <c r="B20" s="546" t="s">
        <v>339</v>
      </c>
      <c r="C20" s="546"/>
      <c r="E20" s="276"/>
    </row>
    <row r="21" spans="2:5" ht="12.75">
      <c r="B21" s="235" t="s">
        <v>340</v>
      </c>
      <c r="C21" s="263">
        <v>7</v>
      </c>
      <c r="E21" s="342"/>
    </row>
    <row r="22" spans="2:5" ht="12.75">
      <c r="B22" s="241" t="s">
        <v>341</v>
      </c>
      <c r="C22" s="239">
        <v>5</v>
      </c>
      <c r="E22" s="342"/>
    </row>
    <row r="23" spans="2:5" ht="12.75">
      <c r="B23" s="136" t="s">
        <v>342</v>
      </c>
      <c r="C23" s="303">
        <v>2</v>
      </c>
      <c r="D23" s="278"/>
      <c r="E23" s="342"/>
    </row>
    <row r="24" spans="2:5" ht="12.75">
      <c r="B24" s="137" t="s">
        <v>343</v>
      </c>
      <c r="C24" s="312" t="s">
        <v>702</v>
      </c>
      <c r="E24" s="342"/>
    </row>
    <row r="25" ht="12.75">
      <c r="C25" s="283"/>
    </row>
    <row r="27" spans="2:5" ht="12.75" customHeight="1">
      <c r="B27" s="546" t="s">
        <v>344</v>
      </c>
      <c r="C27" s="546"/>
      <c r="E27" s="276"/>
    </row>
    <row r="28" spans="2:5" ht="12.75">
      <c r="B28" s="241" t="s">
        <v>345</v>
      </c>
      <c r="C28" s="309">
        <v>39</v>
      </c>
      <c r="E28" s="280"/>
    </row>
    <row r="29" spans="2:5" ht="12.75">
      <c r="B29" s="241" t="s">
        <v>346</v>
      </c>
      <c r="C29" s="315">
        <v>22</v>
      </c>
      <c r="E29" s="280"/>
    </row>
    <row r="30" spans="2:5" ht="12.75">
      <c r="B30" s="137" t="s">
        <v>347</v>
      </c>
      <c r="C30" s="284">
        <v>2</v>
      </c>
      <c r="E30" s="32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C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348</v>
      </c>
    </row>
    <row r="4" spans="2:3" ht="12.75">
      <c r="B4" s="230"/>
      <c r="C4" s="230"/>
    </row>
    <row r="5" spans="2:5" ht="12.75" customHeight="1">
      <c r="B5" s="546" t="s">
        <v>349</v>
      </c>
      <c r="C5" s="546"/>
      <c r="E5" s="276"/>
    </row>
    <row r="6" spans="2:5" ht="12.75">
      <c r="B6" s="241" t="s">
        <v>350</v>
      </c>
      <c r="C6" s="343">
        <v>50</v>
      </c>
      <c r="E6" s="342"/>
    </row>
    <row r="7" spans="2:5" ht="12.75">
      <c r="B7" s="136" t="s">
        <v>351</v>
      </c>
      <c r="C7" s="303">
        <v>20</v>
      </c>
      <c r="D7" s="278"/>
      <c r="E7" s="342"/>
    </row>
    <row r="8" spans="2:5" ht="12.75">
      <c r="B8" s="136" t="s">
        <v>352</v>
      </c>
      <c r="C8" s="312">
        <v>9</v>
      </c>
      <c r="D8" s="58"/>
      <c r="E8" s="342"/>
    </row>
    <row r="9" spans="2:5" ht="12.75">
      <c r="B9" s="136" t="s">
        <v>353</v>
      </c>
      <c r="C9" s="312">
        <v>18</v>
      </c>
      <c r="E9" s="342"/>
    </row>
    <row r="10" spans="2:5" ht="12.75">
      <c r="B10" s="136" t="s">
        <v>354</v>
      </c>
      <c r="C10" s="312">
        <v>0</v>
      </c>
      <c r="E10" s="342"/>
    </row>
    <row r="11" spans="2:5" ht="12.75">
      <c r="B11" s="137" t="s">
        <v>355</v>
      </c>
      <c r="C11" s="284">
        <v>1</v>
      </c>
      <c r="E11" s="342"/>
    </row>
    <row r="14" spans="2:5" ht="12.75" customHeight="1">
      <c r="B14" s="546" t="s">
        <v>356</v>
      </c>
      <c r="C14" s="546"/>
      <c r="E14" s="276"/>
    </row>
    <row r="15" spans="2:5" ht="12.75">
      <c r="B15" s="241" t="s">
        <v>357</v>
      </c>
      <c r="C15" s="309">
        <v>60</v>
      </c>
      <c r="E15" s="342"/>
    </row>
    <row r="16" spans="2:5" ht="12.75">
      <c r="B16" s="136" t="s">
        <v>358</v>
      </c>
      <c r="C16" s="318">
        <v>89</v>
      </c>
      <c r="E16" s="342"/>
    </row>
    <row r="17" spans="2:5" ht="12.75">
      <c r="B17" s="137" t="s">
        <v>359</v>
      </c>
      <c r="C17" s="284">
        <v>3</v>
      </c>
      <c r="E17" s="342"/>
    </row>
    <row r="20" spans="2:5" ht="12.75" customHeight="1">
      <c r="B20" s="546" t="s">
        <v>360</v>
      </c>
      <c r="C20" s="546"/>
      <c r="E20" s="276"/>
    </row>
    <row r="21" spans="2:5" ht="12.75">
      <c r="B21" s="241" t="s">
        <v>361</v>
      </c>
      <c r="C21" s="309">
        <v>46</v>
      </c>
      <c r="E21" s="342"/>
    </row>
    <row r="22" spans="2:5" ht="12.75">
      <c r="B22" s="344" t="s">
        <v>362</v>
      </c>
      <c r="C22" s="318">
        <v>38</v>
      </c>
      <c r="E22" s="342"/>
    </row>
    <row r="23" spans="2:5" ht="12.75">
      <c r="B23" s="137" t="s">
        <v>363</v>
      </c>
      <c r="C23" s="284" t="s">
        <v>702</v>
      </c>
      <c r="E23" s="342"/>
    </row>
    <row r="26" spans="2:5" ht="12.75" customHeight="1">
      <c r="B26" s="546" t="s">
        <v>364</v>
      </c>
      <c r="C26" s="546"/>
      <c r="E26" s="276"/>
    </row>
    <row r="27" spans="2:5" ht="12.75">
      <c r="B27" s="241" t="s">
        <v>369</v>
      </c>
      <c r="C27" s="309" t="s">
        <v>702</v>
      </c>
      <c r="E27" s="342"/>
    </row>
    <row r="28" spans="2:5" ht="12.75">
      <c r="B28" s="136" t="s">
        <v>370</v>
      </c>
      <c r="C28" s="318" t="s">
        <v>702</v>
      </c>
      <c r="E28" s="342"/>
    </row>
    <row r="29" spans="2:5" ht="12.75">
      <c r="B29" s="136" t="s">
        <v>371</v>
      </c>
      <c r="C29" s="312" t="s">
        <v>702</v>
      </c>
      <c r="E29" s="342"/>
    </row>
    <row r="30" spans="2:5" ht="12.75">
      <c r="B30" s="136" t="s">
        <v>372</v>
      </c>
      <c r="C30" s="312" t="s">
        <v>702</v>
      </c>
      <c r="E30" s="342"/>
    </row>
    <row r="31" spans="2:5" ht="12.75">
      <c r="B31" s="137" t="s">
        <v>373</v>
      </c>
      <c r="C31" s="284" t="s">
        <v>702</v>
      </c>
      <c r="E31" s="342"/>
    </row>
    <row r="34" spans="2:5" ht="12.75" customHeight="1">
      <c r="B34" s="554" t="s">
        <v>374</v>
      </c>
      <c r="C34" s="554"/>
      <c r="E34" s="276"/>
    </row>
    <row r="35" spans="2:5" ht="12.75">
      <c r="B35" s="241" t="s">
        <v>375</v>
      </c>
      <c r="C35" s="309" t="s">
        <v>702</v>
      </c>
      <c r="E35" s="342"/>
    </row>
    <row r="36" spans="2:5" ht="12.75">
      <c r="B36" s="136" t="s">
        <v>376</v>
      </c>
      <c r="C36" s="318" t="s">
        <v>702</v>
      </c>
      <c r="E36" s="342"/>
    </row>
    <row r="37" spans="2:5" ht="12.75">
      <c r="B37" s="136" t="s">
        <v>377</v>
      </c>
      <c r="C37" s="312">
        <v>2</v>
      </c>
      <c r="E37" s="342"/>
    </row>
    <row r="38" spans="2:5" ht="12.75">
      <c r="B38" s="136" t="s">
        <v>232</v>
      </c>
      <c r="C38" s="312">
        <v>1</v>
      </c>
      <c r="E38" s="342"/>
    </row>
    <row r="39" spans="2:5" ht="12.75">
      <c r="B39" s="310" t="s">
        <v>819</v>
      </c>
      <c r="C39" s="312">
        <v>0</v>
      </c>
      <c r="E39" s="342"/>
    </row>
    <row r="40" spans="2:5" ht="12.75">
      <c r="B40" s="137" t="s">
        <v>378</v>
      </c>
      <c r="C40" s="284" t="s">
        <v>702</v>
      </c>
      <c r="E40" s="342"/>
    </row>
    <row r="42" ht="12.75" customHeight="1"/>
    <row r="43" spans="2:5" ht="12.75">
      <c r="B43" s="546" t="s">
        <v>379</v>
      </c>
      <c r="C43" s="546"/>
      <c r="E43" s="276"/>
    </row>
    <row r="44" spans="2:5" ht="12.75">
      <c r="B44" s="241" t="s">
        <v>375</v>
      </c>
      <c r="C44" s="309">
        <v>1</v>
      </c>
      <c r="E44" s="342"/>
    </row>
    <row r="45" spans="2:5" ht="12.75">
      <c r="B45" s="136" t="s">
        <v>376</v>
      </c>
      <c r="C45" s="318" t="s">
        <v>702</v>
      </c>
      <c r="E45" s="342"/>
    </row>
    <row r="46" spans="2:5" ht="12.75">
      <c r="B46" s="136" t="s">
        <v>377</v>
      </c>
      <c r="C46" s="312">
        <v>12</v>
      </c>
      <c r="E46" s="342"/>
    </row>
    <row r="47" spans="2:5" ht="12.75">
      <c r="B47" s="136" t="s">
        <v>232</v>
      </c>
      <c r="C47" s="312">
        <v>5</v>
      </c>
      <c r="E47" s="342"/>
    </row>
    <row r="48" spans="2:5" ht="12.75">
      <c r="B48" s="137" t="s">
        <v>819</v>
      </c>
      <c r="C48" s="284">
        <v>3</v>
      </c>
      <c r="E48" s="342"/>
    </row>
    <row r="50" ht="12.75" customHeight="1"/>
    <row r="51" spans="2:5" ht="12.75">
      <c r="B51" s="546" t="s">
        <v>380</v>
      </c>
      <c r="C51" s="546"/>
      <c r="E51" s="276"/>
    </row>
    <row r="52" spans="2:5" ht="12.75">
      <c r="B52" s="241" t="s">
        <v>375</v>
      </c>
      <c r="C52" s="309">
        <v>1</v>
      </c>
      <c r="E52" s="342"/>
    </row>
    <row r="53" spans="2:5" ht="12.75">
      <c r="B53" s="136" t="s">
        <v>376</v>
      </c>
      <c r="C53" s="318" t="s">
        <v>702</v>
      </c>
      <c r="E53" s="342"/>
    </row>
    <row r="54" spans="2:5" ht="12.75">
      <c r="B54" s="136" t="s">
        <v>377</v>
      </c>
      <c r="C54" s="312" t="s">
        <v>702</v>
      </c>
      <c r="E54" s="342"/>
    </row>
    <row r="55" spans="2:5" ht="12.75">
      <c r="B55" s="136" t="s">
        <v>232</v>
      </c>
      <c r="C55" s="312">
        <v>1</v>
      </c>
      <c r="E55" s="342"/>
    </row>
    <row r="56" spans="2:5" ht="12.75">
      <c r="B56" s="137" t="s">
        <v>819</v>
      </c>
      <c r="C56" s="284" t="s">
        <v>702</v>
      </c>
      <c r="E56" s="342"/>
    </row>
    <row r="58" ht="12.75" customHeight="1"/>
    <row r="59" spans="2:5" ht="12.75">
      <c r="B59" s="345" t="s">
        <v>381</v>
      </c>
      <c r="C59" s="346"/>
      <c r="E59" s="276"/>
    </row>
    <row r="60" spans="2:5" ht="12.75">
      <c r="B60" s="136" t="s">
        <v>375</v>
      </c>
      <c r="C60" s="312" t="s">
        <v>702</v>
      </c>
      <c r="E60" s="342"/>
    </row>
    <row r="61" spans="2:5" ht="12.75">
      <c r="B61" s="136" t="s">
        <v>376</v>
      </c>
      <c r="C61" s="312" t="s">
        <v>702</v>
      </c>
      <c r="E61" s="342"/>
    </row>
    <row r="62" spans="2:5" ht="12.75">
      <c r="B62" s="136" t="s">
        <v>377</v>
      </c>
      <c r="C62" s="312" t="s">
        <v>702</v>
      </c>
      <c r="E62" s="342"/>
    </row>
    <row r="63" spans="2:5" ht="12.75">
      <c r="B63" s="136" t="s">
        <v>232</v>
      </c>
      <c r="C63" s="312" t="s">
        <v>702</v>
      </c>
      <c r="E63" s="342"/>
    </row>
    <row r="64" spans="2:5" ht="12.75">
      <c r="B64" s="137" t="s">
        <v>819</v>
      </c>
      <c r="C64" s="284" t="s">
        <v>702</v>
      </c>
      <c r="E64" s="342"/>
    </row>
  </sheetData>
  <sheetProtection/>
  <mergeCells count="7">
    <mergeCell ref="B34:C34"/>
    <mergeCell ref="B43:C43"/>
    <mergeCell ref="B51:C51"/>
    <mergeCell ref="B5:C5"/>
    <mergeCell ref="B14:C14"/>
    <mergeCell ref="B20:C20"/>
    <mergeCell ref="B26:C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C6" sqref="C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382</v>
      </c>
    </row>
    <row r="3" s="155" customFormat="1" ht="6.75" customHeight="1"/>
    <row r="4" spans="2:14" s="161" customFormat="1" ht="51">
      <c r="B4" s="156"/>
      <c r="C4" s="157" t="s">
        <v>581</v>
      </c>
      <c r="D4" s="158" t="s">
        <v>902</v>
      </c>
      <c r="E4" s="158" t="s">
        <v>903</v>
      </c>
      <c r="F4" s="158" t="s">
        <v>904</v>
      </c>
      <c r="G4" s="158" t="s">
        <v>905</v>
      </c>
      <c r="H4" s="158" t="s">
        <v>637</v>
      </c>
      <c r="I4" s="158" t="s">
        <v>639</v>
      </c>
      <c r="J4" s="158" t="s">
        <v>640</v>
      </c>
      <c r="K4" s="158" t="s">
        <v>642</v>
      </c>
      <c r="L4" s="158" t="s">
        <v>906</v>
      </c>
      <c r="M4" s="158" t="s">
        <v>645</v>
      </c>
      <c r="N4" s="160" t="s">
        <v>619</v>
      </c>
    </row>
    <row r="5" spans="2:14" s="166" customFormat="1" ht="18" customHeight="1">
      <c r="B5" s="177" t="s">
        <v>1065</v>
      </c>
      <c r="C5" s="178">
        <f>SUM(C6:C12)</f>
        <v>970</v>
      </c>
      <c r="D5" s="178">
        <f aca="true" t="shared" si="0" ref="D5:N5">SUM(D6:D12)</f>
        <v>3664</v>
      </c>
      <c r="E5" s="178">
        <f t="shared" si="0"/>
        <v>3345</v>
      </c>
      <c r="F5" s="178">
        <f t="shared" si="0"/>
        <v>373</v>
      </c>
      <c r="G5" s="178">
        <f t="shared" si="0"/>
        <v>356</v>
      </c>
      <c r="H5" s="178">
        <f t="shared" si="0"/>
        <v>0</v>
      </c>
      <c r="I5" s="178">
        <f t="shared" si="0"/>
        <v>0</v>
      </c>
      <c r="J5" s="178">
        <f t="shared" si="0"/>
        <v>0</v>
      </c>
      <c r="K5" s="178">
        <f t="shared" si="0"/>
        <v>0</v>
      </c>
      <c r="L5" s="178">
        <f t="shared" si="0"/>
        <v>57</v>
      </c>
      <c r="M5" s="178">
        <f t="shared" si="0"/>
        <v>3</v>
      </c>
      <c r="N5" s="178">
        <f t="shared" si="0"/>
        <v>3799</v>
      </c>
    </row>
    <row r="6" spans="2:14" s="155" customFormat="1" ht="12.75">
      <c r="B6" s="167" t="s">
        <v>1066</v>
      </c>
      <c r="C6" s="169" t="str">
        <f>DatosDelitos!C163</f>
        <v>S/D</v>
      </c>
      <c r="D6" s="169">
        <f>DatosDelitos!F163</f>
        <v>10</v>
      </c>
      <c r="E6" s="169">
        <f>DatosDelitos!G163</f>
        <v>10</v>
      </c>
      <c r="F6" s="169">
        <f>DatosDelitos!H163</f>
        <v>0</v>
      </c>
      <c r="G6" s="169">
        <f>DatosDelitos!I163</f>
        <v>1</v>
      </c>
      <c r="H6" s="169">
        <f>DatosDelitos!J163</f>
        <v>0</v>
      </c>
      <c r="I6" s="169">
        <f>DatosDelitos!K163</f>
        <v>0</v>
      </c>
      <c r="J6" s="169">
        <f>DatosDelitos!L163</f>
        <v>0</v>
      </c>
      <c r="K6" s="169">
        <f>DatosDelitos!M163</f>
        <v>0</v>
      </c>
      <c r="L6" s="169">
        <f>DatosDelitos!N163</f>
        <v>1</v>
      </c>
      <c r="M6" s="169">
        <f>DatosDelitos!O163</f>
        <v>0</v>
      </c>
      <c r="N6" s="347">
        <f>DatosDelitos!P163</f>
        <v>12</v>
      </c>
    </row>
    <row r="7" spans="2:14" s="155" customFormat="1" ht="12.75">
      <c r="B7" s="167" t="s">
        <v>1067</v>
      </c>
      <c r="C7" s="169">
        <f>DatosDelitos!C164</f>
        <v>598</v>
      </c>
      <c r="D7" s="169">
        <f>DatosDelitos!F164</f>
        <v>2545</v>
      </c>
      <c r="E7" s="169">
        <f>DatosDelitos!G164</f>
        <v>2278</v>
      </c>
      <c r="F7" s="169">
        <f>DatosDelitos!H164</f>
        <v>237</v>
      </c>
      <c r="G7" s="169">
        <f>DatosDelitos!I164</f>
        <v>207</v>
      </c>
      <c r="H7" s="169">
        <f>DatosDelitos!J164</f>
        <v>0</v>
      </c>
      <c r="I7" s="169">
        <f>DatosDelitos!K164</f>
        <v>0</v>
      </c>
      <c r="J7" s="169">
        <f>DatosDelitos!L164</f>
        <v>0</v>
      </c>
      <c r="K7" s="169">
        <f>DatosDelitos!M164</f>
        <v>0</v>
      </c>
      <c r="L7" s="169">
        <f>DatosDelitos!N164</f>
        <v>0</v>
      </c>
      <c r="M7" s="169">
        <f>DatosDelitos!O164</f>
        <v>0</v>
      </c>
      <c r="N7" s="347">
        <f>DatosDelitos!P164</f>
        <v>2526</v>
      </c>
    </row>
    <row r="8" spans="2:14" s="155" customFormat="1" ht="12.75">
      <c r="B8" s="167" t="s">
        <v>1068</v>
      </c>
      <c r="C8" s="169">
        <f>DatosDelitos!C165</f>
        <v>37</v>
      </c>
      <c r="D8" s="169">
        <f>DatosDelitos!F165</f>
        <v>21</v>
      </c>
      <c r="E8" s="169">
        <f>DatosDelitos!G165</f>
        <v>21</v>
      </c>
      <c r="F8" s="169">
        <f>DatosDelitos!H165</f>
        <v>15</v>
      </c>
      <c r="G8" s="169">
        <f>DatosDelitos!I165</f>
        <v>23</v>
      </c>
      <c r="H8" s="169">
        <f>DatosDelitos!J165</f>
        <v>0</v>
      </c>
      <c r="I8" s="169">
        <f>DatosDelitos!K165</f>
        <v>0</v>
      </c>
      <c r="J8" s="169">
        <f>DatosDelitos!L165</f>
        <v>0</v>
      </c>
      <c r="K8" s="169">
        <f>DatosDelitos!M165</f>
        <v>0</v>
      </c>
      <c r="L8" s="169">
        <f>DatosDelitos!N165</f>
        <v>0</v>
      </c>
      <c r="M8" s="169">
        <f>DatosDelitos!O165</f>
        <v>1</v>
      </c>
      <c r="N8" s="347">
        <f>DatosDelitos!P165</f>
        <v>51</v>
      </c>
    </row>
    <row r="9" spans="2:14" s="155" customFormat="1" ht="12.75">
      <c r="B9" s="172" t="s">
        <v>1069</v>
      </c>
      <c r="C9" s="169">
        <f>DatosDelitos!C166</f>
        <v>2</v>
      </c>
      <c r="D9" s="169">
        <f>DatosDelitos!F166</f>
        <v>3</v>
      </c>
      <c r="E9" s="169">
        <f>DatosDelitos!G166</f>
        <v>3</v>
      </c>
      <c r="F9" s="169">
        <f>DatosDelitos!H166</f>
        <v>3</v>
      </c>
      <c r="G9" s="169">
        <f>DatosDelitos!I166</f>
        <v>3</v>
      </c>
      <c r="H9" s="169">
        <f>DatosDelitos!J166</f>
        <v>0</v>
      </c>
      <c r="I9" s="169">
        <f>DatosDelitos!K166</f>
        <v>0</v>
      </c>
      <c r="J9" s="169">
        <f>DatosDelitos!L166</f>
        <v>0</v>
      </c>
      <c r="K9" s="169">
        <f>DatosDelitos!M166</f>
        <v>0</v>
      </c>
      <c r="L9" s="169">
        <f>DatosDelitos!N166</f>
        <v>0</v>
      </c>
      <c r="M9" s="169">
        <f>DatosDelitos!O166</f>
        <v>0</v>
      </c>
      <c r="N9" s="347">
        <f>DatosDelitos!P166</f>
        <v>1</v>
      </c>
    </row>
    <row r="10" spans="2:14" s="155" customFormat="1" ht="12.75">
      <c r="B10" s="167" t="s">
        <v>1070</v>
      </c>
      <c r="C10" s="169">
        <f>DatosDelitos!C167</f>
        <v>16</v>
      </c>
      <c r="D10" s="169">
        <f>DatosDelitos!F167</f>
        <v>49</v>
      </c>
      <c r="E10" s="169">
        <f>DatosDelitos!G167</f>
        <v>49</v>
      </c>
      <c r="F10" s="169">
        <f>DatosDelitos!H167</f>
        <v>10</v>
      </c>
      <c r="G10" s="169">
        <f>DatosDelitos!I167</f>
        <v>13</v>
      </c>
      <c r="H10" s="169">
        <f>DatosDelitos!J167</f>
        <v>0</v>
      </c>
      <c r="I10" s="169">
        <f>DatosDelitos!K167</f>
        <v>0</v>
      </c>
      <c r="J10" s="169">
        <f>DatosDelitos!L167</f>
        <v>0</v>
      </c>
      <c r="K10" s="169">
        <f>DatosDelitos!M167</f>
        <v>0</v>
      </c>
      <c r="L10" s="169">
        <f>DatosDelitos!N167</f>
        <v>0</v>
      </c>
      <c r="M10" s="169">
        <f>DatosDelitos!O167</f>
        <v>0</v>
      </c>
      <c r="N10" s="347">
        <f>DatosDelitos!P167</f>
        <v>94</v>
      </c>
    </row>
    <row r="11" spans="2:14" s="155" customFormat="1" ht="12.75">
      <c r="B11" s="167" t="s">
        <v>1071</v>
      </c>
      <c r="C11" s="169">
        <f>DatosDelitos!C168</f>
        <v>300</v>
      </c>
      <c r="D11" s="169">
        <f>DatosDelitos!F168</f>
        <v>1030</v>
      </c>
      <c r="E11" s="169">
        <f>DatosDelitos!G168</f>
        <v>982</v>
      </c>
      <c r="F11" s="169">
        <f>DatosDelitos!H168</f>
        <v>108</v>
      </c>
      <c r="G11" s="169">
        <f>DatosDelitos!I168</f>
        <v>109</v>
      </c>
      <c r="H11" s="169">
        <f>DatosDelitos!J168</f>
        <v>0</v>
      </c>
      <c r="I11" s="169">
        <f>DatosDelitos!K168</f>
        <v>0</v>
      </c>
      <c r="J11" s="169">
        <f>DatosDelitos!L168</f>
        <v>0</v>
      </c>
      <c r="K11" s="169">
        <f>DatosDelitos!M168</f>
        <v>0</v>
      </c>
      <c r="L11" s="169">
        <f>DatosDelitos!N168</f>
        <v>53</v>
      </c>
      <c r="M11" s="169">
        <f>DatosDelitos!O168</f>
        <v>0</v>
      </c>
      <c r="N11" s="347">
        <f>DatosDelitos!P168</f>
        <v>1115</v>
      </c>
    </row>
    <row r="12" spans="2:14" s="155" customFormat="1" ht="12.75">
      <c r="B12" s="348" t="s">
        <v>1072</v>
      </c>
      <c r="C12" s="349">
        <f>DatosDelitos!C169</f>
        <v>17</v>
      </c>
      <c r="D12" s="349">
        <f>DatosDelitos!F169</f>
        <v>6</v>
      </c>
      <c r="E12" s="349">
        <f>DatosDelitos!G169</f>
        <v>2</v>
      </c>
      <c r="F12" s="349">
        <f>DatosDelitos!H169</f>
        <v>0</v>
      </c>
      <c r="G12" s="349">
        <f>DatosDelitos!I169</f>
        <v>0</v>
      </c>
      <c r="H12" s="349">
        <f>DatosDelitos!J169</f>
        <v>0</v>
      </c>
      <c r="I12" s="349">
        <f>DatosDelitos!K169</f>
        <v>0</v>
      </c>
      <c r="J12" s="349">
        <f>DatosDelitos!L169</f>
        <v>0</v>
      </c>
      <c r="K12" s="349">
        <f>DatosDelitos!M169</f>
        <v>0</v>
      </c>
      <c r="L12" s="349">
        <f>DatosDelitos!N169</f>
        <v>3</v>
      </c>
      <c r="M12" s="349">
        <f>DatosDelitos!O169</f>
        <v>2</v>
      </c>
      <c r="N12" s="350">
        <f>DatosDelitos!P169</f>
        <v>0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F1" sqref="F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383</v>
      </c>
    </row>
    <row r="5" spans="2:7" ht="25.5">
      <c r="B5" s="351" t="str">
        <f>"DILIGENCIAS DE INVESTIGACIÓN "&amp;ANYO_MEMORIA</f>
        <v>DILIGENCIAS DE INVESTIGACIÓN 2013</v>
      </c>
      <c r="C5" s="352" t="s">
        <v>748</v>
      </c>
      <c r="D5" s="353" t="s">
        <v>384</v>
      </c>
      <c r="E5" s="354" t="s">
        <v>385</v>
      </c>
      <c r="G5" s="276"/>
    </row>
    <row r="6" spans="2:7" ht="12.75">
      <c r="B6" s="241" t="s">
        <v>156</v>
      </c>
      <c r="C6" s="355">
        <v>27</v>
      </c>
      <c r="D6" s="356">
        <v>2</v>
      </c>
      <c r="E6" s="357">
        <v>14</v>
      </c>
      <c r="G6" s="342"/>
    </row>
    <row r="7" spans="2:7" ht="12.75">
      <c r="B7" s="136" t="s">
        <v>386</v>
      </c>
      <c r="C7" s="358">
        <v>74</v>
      </c>
      <c r="D7" s="359">
        <v>48</v>
      </c>
      <c r="E7" s="360">
        <v>20</v>
      </c>
      <c r="G7" s="342"/>
    </row>
    <row r="8" spans="2:7" ht="12.75">
      <c r="B8" s="136" t="s">
        <v>155</v>
      </c>
      <c r="C8" s="358">
        <v>3</v>
      </c>
      <c r="D8" s="359" t="s">
        <v>702</v>
      </c>
      <c r="E8" s="360" t="s">
        <v>702</v>
      </c>
      <c r="G8" s="342"/>
    </row>
    <row r="9" spans="2:7" ht="12.75">
      <c r="B9" s="136" t="s">
        <v>387</v>
      </c>
      <c r="C9" s="358">
        <v>8</v>
      </c>
      <c r="D9" s="359">
        <v>1</v>
      </c>
      <c r="E9" s="360">
        <v>7</v>
      </c>
      <c r="G9" s="342"/>
    </row>
    <row r="10" spans="2:7" ht="12.75">
      <c r="B10" s="310" t="s">
        <v>1050</v>
      </c>
      <c r="C10" s="358">
        <v>17</v>
      </c>
      <c r="D10" s="359">
        <v>3</v>
      </c>
      <c r="E10" s="360">
        <v>14</v>
      </c>
      <c r="G10" s="342"/>
    </row>
    <row r="11" spans="2:7" ht="12.75">
      <c r="B11" s="310" t="s">
        <v>388</v>
      </c>
      <c r="C11" s="361">
        <v>1</v>
      </c>
      <c r="D11" s="362" t="s">
        <v>702</v>
      </c>
      <c r="E11" s="363">
        <v>1</v>
      </c>
      <c r="G11" s="342"/>
    </row>
    <row r="12" spans="2:7" ht="12.75">
      <c r="B12" s="277" t="s">
        <v>118</v>
      </c>
      <c r="C12" s="340">
        <f>SUM(C6:C11)</f>
        <v>130</v>
      </c>
      <c r="D12" s="364">
        <f>SUM(D6:D11)</f>
        <v>54</v>
      </c>
      <c r="E12" s="314">
        <f>SUM(E6:E11)</f>
        <v>56</v>
      </c>
      <c r="G12" s="342"/>
    </row>
    <row r="13" ht="12.75">
      <c r="E13" s="24"/>
    </row>
    <row r="16" spans="2:7" ht="12.75" customHeight="1">
      <c r="B16" s="547" t="s">
        <v>389</v>
      </c>
      <c r="C16" s="547"/>
      <c r="G16" s="276"/>
    </row>
    <row r="17" spans="2:7" ht="12.75">
      <c r="B17" s="241" t="str">
        <f>"Incoadas "&amp;ANYO_MEMORIA-1</f>
        <v>Incoadas 2012</v>
      </c>
      <c r="C17" s="365" t="s">
        <v>702</v>
      </c>
      <c r="G17" s="342"/>
    </row>
    <row r="18" spans="2:7" ht="12.75">
      <c r="B18" s="241" t="str">
        <f>"Incoadas "&amp;ANYO_MEMORIA-2</f>
        <v>Incoadas 2011</v>
      </c>
      <c r="C18" s="365" t="s">
        <v>702</v>
      </c>
      <c r="G18" s="342"/>
    </row>
    <row r="19" spans="2:7" ht="12.75">
      <c r="B19" s="137" t="str">
        <f>"Incoadas "&amp;ANYO_MEMORIA-3</f>
        <v>Incoadas 2010</v>
      </c>
      <c r="C19" s="366" t="s">
        <v>702</v>
      </c>
      <c r="G19" s="342"/>
    </row>
    <row r="20" spans="2:7" ht="12.75">
      <c r="B20" s="367" t="s">
        <v>118</v>
      </c>
      <c r="C20" s="368">
        <v>0</v>
      </c>
      <c r="G20" s="342"/>
    </row>
    <row r="21" ht="12.75">
      <c r="G21" s="369"/>
    </row>
    <row r="23" spans="2:7" ht="12.75">
      <c r="B23" s="547" t="str">
        <f>"DELITOS EN PROCEDIMIENTOS JUDICIALES INCOADOS "&amp;ANYO_MEMORIA</f>
        <v>DELITOS EN PROCEDIMIENTOS JUDICIALES INCOADOS 2013</v>
      </c>
      <c r="C23" s="547"/>
      <c r="G23" s="276"/>
    </row>
    <row r="24" spans="2:7" ht="12.75">
      <c r="B24" s="241" t="s">
        <v>156</v>
      </c>
      <c r="C24" s="365">
        <v>50</v>
      </c>
      <c r="G24" s="342"/>
    </row>
    <row r="25" spans="2:7" ht="12.75">
      <c r="B25" s="136" t="s">
        <v>386</v>
      </c>
      <c r="C25" s="370">
        <v>47</v>
      </c>
      <c r="G25" s="342"/>
    </row>
    <row r="26" spans="2:7" ht="12.75">
      <c r="B26" s="136" t="s">
        <v>155</v>
      </c>
      <c r="C26" s="370">
        <v>23</v>
      </c>
      <c r="G26" s="342"/>
    </row>
    <row r="27" spans="2:7" ht="12.75">
      <c r="B27" s="136" t="s">
        <v>387</v>
      </c>
      <c r="C27" s="370">
        <v>14</v>
      </c>
      <c r="G27" s="342"/>
    </row>
    <row r="28" spans="2:7" ht="12.75">
      <c r="B28" s="136" t="s">
        <v>1050</v>
      </c>
      <c r="C28" s="370">
        <v>44</v>
      </c>
      <c r="G28" s="342"/>
    </row>
    <row r="29" spans="2:7" ht="12.75">
      <c r="B29" s="137" t="s">
        <v>388</v>
      </c>
      <c r="C29" s="371">
        <v>13</v>
      </c>
      <c r="G29" s="342"/>
    </row>
    <row r="30" spans="2:7" ht="12.75">
      <c r="B30" s="367" t="s">
        <v>118</v>
      </c>
      <c r="C30" s="368">
        <v>191</v>
      </c>
      <c r="G30" s="342"/>
    </row>
    <row r="33" spans="2:7" ht="12.75">
      <c r="B33" s="547" t="str">
        <f>"PROCEDIMIENTOS INCOADOS "&amp;ANYO_MEMORIA</f>
        <v>PROCEDIMIENTOS INCOADOS 2013</v>
      </c>
      <c r="C33" s="547"/>
      <c r="G33" s="276"/>
    </row>
    <row r="34" spans="2:7" ht="12.75">
      <c r="B34" s="241" t="s">
        <v>583</v>
      </c>
      <c r="C34" s="365">
        <v>3</v>
      </c>
      <c r="G34" s="342"/>
    </row>
    <row r="35" spans="2:7" ht="12.75">
      <c r="B35" s="136" t="s">
        <v>224</v>
      </c>
      <c r="C35" s="370" t="s">
        <v>702</v>
      </c>
      <c r="G35" s="342"/>
    </row>
    <row r="36" spans="2:7" ht="12.75">
      <c r="B36" s="136" t="s">
        <v>390</v>
      </c>
      <c r="C36" s="370">
        <v>191</v>
      </c>
      <c r="G36" s="342"/>
    </row>
    <row r="37" spans="2:7" ht="12.75">
      <c r="B37" s="136" t="s">
        <v>391</v>
      </c>
      <c r="C37" s="370">
        <v>34</v>
      </c>
      <c r="G37" s="342"/>
    </row>
    <row r="38" spans="2:7" ht="12.75">
      <c r="B38" s="136" t="s">
        <v>227</v>
      </c>
      <c r="C38" s="370">
        <v>1</v>
      </c>
      <c r="G38" s="342"/>
    </row>
    <row r="39" spans="2:7" ht="12.75">
      <c r="B39" s="136" t="s">
        <v>228</v>
      </c>
      <c r="C39" s="370">
        <v>1</v>
      </c>
      <c r="G39" s="342"/>
    </row>
    <row r="40" spans="2:7" ht="12.75">
      <c r="B40" s="136" t="s">
        <v>229</v>
      </c>
      <c r="C40" s="370" t="s">
        <v>702</v>
      </c>
      <c r="G40" s="342"/>
    </row>
    <row r="41" spans="2:7" ht="12.75">
      <c r="B41" s="137" t="s">
        <v>230</v>
      </c>
      <c r="C41" s="371" t="s">
        <v>702</v>
      </c>
      <c r="G41" s="342"/>
    </row>
    <row r="42" spans="2:7" ht="12.75">
      <c r="B42" s="367" t="s">
        <v>118</v>
      </c>
      <c r="C42" s="368">
        <v>230</v>
      </c>
      <c r="G42" s="342"/>
    </row>
    <row r="43" spans="2:7" ht="12.75">
      <c r="B43" s="372"/>
      <c r="C43" s="373"/>
      <c r="G43" s="342"/>
    </row>
    <row r="44" spans="2:7" ht="12.75">
      <c r="B44" s="372"/>
      <c r="C44" s="373"/>
      <c r="G44" s="342"/>
    </row>
    <row r="45" spans="2:7" ht="12.75">
      <c r="B45" s="547" t="str">
        <f>"DELITOS EN CALIFICACIONES "&amp;ANYO_MEMORIA</f>
        <v>DELITOS EN CALIFICACIONES 2013</v>
      </c>
      <c r="C45" s="547"/>
      <c r="G45" s="276"/>
    </row>
    <row r="46" spans="2:7" ht="12.75">
      <c r="B46" s="241" t="s">
        <v>156</v>
      </c>
      <c r="C46" s="365">
        <v>7</v>
      </c>
      <c r="G46" s="342"/>
    </row>
    <row r="47" spans="2:7" ht="12.75">
      <c r="B47" s="136" t="s">
        <v>386</v>
      </c>
      <c r="C47" s="370">
        <v>23</v>
      </c>
      <c r="G47" s="342"/>
    </row>
    <row r="48" spans="2:7" ht="12.75">
      <c r="B48" s="136" t="s">
        <v>155</v>
      </c>
      <c r="C48" s="370">
        <v>1</v>
      </c>
      <c r="G48" s="342"/>
    </row>
    <row r="49" spans="2:7" ht="12.75">
      <c r="B49" s="136" t="s">
        <v>387</v>
      </c>
      <c r="C49" s="370">
        <v>1</v>
      </c>
      <c r="G49" s="342"/>
    </row>
    <row r="50" spans="2:7" ht="12.75">
      <c r="B50" s="136" t="s">
        <v>1050</v>
      </c>
      <c r="C50" s="370">
        <v>11</v>
      </c>
      <c r="G50" s="342"/>
    </row>
    <row r="51" spans="2:7" ht="12.75">
      <c r="B51" s="137" t="s">
        <v>388</v>
      </c>
      <c r="C51" s="371" t="s">
        <v>702</v>
      </c>
      <c r="G51" s="342"/>
    </row>
    <row r="52" spans="2:7" ht="12.75">
      <c r="B52" s="367" t="s">
        <v>118</v>
      </c>
      <c r="C52" s="368">
        <v>43</v>
      </c>
      <c r="G52" s="342"/>
    </row>
    <row r="53" spans="2:7" ht="12.75">
      <c r="B53" s="372"/>
      <c r="C53" s="373"/>
      <c r="G53" s="342"/>
    </row>
    <row r="55" spans="2:7" ht="12.75">
      <c r="B55" s="555" t="str">
        <f>"SENTENCIAS "&amp;ANYO_MEMORIA</f>
        <v>SENTENCIAS 2013</v>
      </c>
      <c r="C55" s="555"/>
      <c r="D55" s="374"/>
      <c r="E55" s="374"/>
      <c r="G55" s="276"/>
    </row>
    <row r="56" spans="2:7" ht="12.75">
      <c r="B56" s="241" t="s">
        <v>239</v>
      </c>
      <c r="C56" s="365">
        <v>25</v>
      </c>
      <c r="D56" s="375"/>
      <c r="E56" s="131"/>
      <c r="G56" s="342"/>
    </row>
    <row r="57" spans="2:7" ht="12.75">
      <c r="B57" s="310" t="s">
        <v>392</v>
      </c>
      <c r="C57" s="376">
        <v>6</v>
      </c>
      <c r="D57" s="375"/>
      <c r="E57" s="131"/>
      <c r="G57" s="342"/>
    </row>
    <row r="58" spans="2:7" ht="12.75">
      <c r="B58" s="547" t="s">
        <v>393</v>
      </c>
      <c r="C58" s="547"/>
      <c r="D58" s="375"/>
      <c r="E58" s="131"/>
      <c r="G58" s="342"/>
    </row>
    <row r="59" spans="2:7" ht="12.75">
      <c r="B59" s="241" t="s">
        <v>156</v>
      </c>
      <c r="C59" s="365" t="s">
        <v>702</v>
      </c>
      <c r="D59" s="375"/>
      <c r="E59" s="131"/>
      <c r="G59" s="342"/>
    </row>
    <row r="60" spans="2:7" ht="12.75">
      <c r="B60" s="136" t="s">
        <v>386</v>
      </c>
      <c r="C60" s="377">
        <v>23</v>
      </c>
      <c r="D60" s="375"/>
      <c r="E60" s="131"/>
      <c r="G60" s="342"/>
    </row>
    <row r="61" spans="2:7" ht="12.75">
      <c r="B61" s="136" t="s">
        <v>155</v>
      </c>
      <c r="C61" s="377" t="s">
        <v>702</v>
      </c>
      <c r="D61" s="375"/>
      <c r="E61" s="131"/>
      <c r="G61" s="342"/>
    </row>
    <row r="62" spans="2:7" ht="12.75">
      <c r="B62" s="136" t="s">
        <v>387</v>
      </c>
      <c r="C62" s="377">
        <v>1</v>
      </c>
      <c r="D62" s="375"/>
      <c r="E62" s="131"/>
      <c r="G62" s="342"/>
    </row>
    <row r="63" spans="2:7" ht="12.75">
      <c r="B63" s="136" t="s">
        <v>1050</v>
      </c>
      <c r="C63" s="377">
        <v>7</v>
      </c>
      <c r="D63" s="375"/>
      <c r="E63" s="131"/>
      <c r="G63" s="342"/>
    </row>
    <row r="64" spans="2:7" ht="12.75">
      <c r="B64" s="137" t="s">
        <v>388</v>
      </c>
      <c r="C64" s="366" t="s">
        <v>702</v>
      </c>
      <c r="D64" s="375"/>
      <c r="E64" s="131"/>
      <c r="G64" s="342"/>
    </row>
    <row r="65" spans="2:7" ht="12.75">
      <c r="B65" s="277" t="s">
        <v>118</v>
      </c>
      <c r="C65" s="378">
        <v>31</v>
      </c>
      <c r="D65" s="131"/>
      <c r="E65" s="131"/>
      <c r="G65" s="342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6"/>
  <dimension ref="B1:H41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394</v>
      </c>
    </row>
    <row r="4" spans="2:8" ht="38.25">
      <c r="B4" s="351" t="s">
        <v>394</v>
      </c>
      <c r="C4" s="352" t="s">
        <v>395</v>
      </c>
      <c r="D4" s="353" t="s">
        <v>396</v>
      </c>
      <c r="E4" s="353" t="s">
        <v>397</v>
      </c>
      <c r="F4" s="354" t="s">
        <v>398</v>
      </c>
      <c r="H4" s="276"/>
    </row>
    <row r="5" spans="2:8" ht="13.5" customHeight="1">
      <c r="B5" s="241" t="s">
        <v>399</v>
      </c>
      <c r="C5" s="355">
        <v>12</v>
      </c>
      <c r="D5" s="356" t="s">
        <v>702</v>
      </c>
      <c r="E5" s="356" t="s">
        <v>702</v>
      </c>
      <c r="F5" s="379" t="s">
        <v>702</v>
      </c>
      <c r="H5" s="342"/>
    </row>
    <row r="6" spans="2:8" ht="13.5" customHeight="1">
      <c r="B6" s="241" t="s">
        <v>400</v>
      </c>
      <c r="C6" s="355">
        <v>44</v>
      </c>
      <c r="D6" s="356">
        <v>2</v>
      </c>
      <c r="E6" s="356" t="s">
        <v>702</v>
      </c>
      <c r="F6" s="357" t="s">
        <v>702</v>
      </c>
      <c r="H6" s="342"/>
    </row>
    <row r="7" spans="2:8" ht="13.5" customHeight="1">
      <c r="B7" s="241" t="s">
        <v>401</v>
      </c>
      <c r="C7" s="355">
        <v>18</v>
      </c>
      <c r="D7" s="356">
        <v>1</v>
      </c>
      <c r="E7" s="356" t="s">
        <v>702</v>
      </c>
      <c r="F7" s="357" t="s">
        <v>702</v>
      </c>
      <c r="H7" s="342"/>
    </row>
    <row r="8" spans="2:8" ht="13.5" customHeight="1">
      <c r="B8" s="241" t="s">
        <v>402</v>
      </c>
      <c r="C8" s="355">
        <v>2</v>
      </c>
      <c r="D8" s="356" t="s">
        <v>702</v>
      </c>
      <c r="E8" s="356" t="s">
        <v>702</v>
      </c>
      <c r="F8" s="357" t="s">
        <v>702</v>
      </c>
      <c r="H8" s="342"/>
    </row>
    <row r="9" spans="2:8" ht="13.5" customHeight="1">
      <c r="B9" s="241" t="s">
        <v>403</v>
      </c>
      <c r="C9" s="355" t="s">
        <v>702</v>
      </c>
      <c r="D9" s="356" t="s">
        <v>702</v>
      </c>
      <c r="E9" s="356" t="s">
        <v>702</v>
      </c>
      <c r="F9" s="357" t="s">
        <v>702</v>
      </c>
      <c r="H9" s="342"/>
    </row>
    <row r="10" spans="2:8" ht="13.5" customHeight="1">
      <c r="B10" s="241" t="s">
        <v>404</v>
      </c>
      <c r="C10" s="355">
        <v>684</v>
      </c>
      <c r="D10" s="356">
        <v>8</v>
      </c>
      <c r="E10" s="356" t="s">
        <v>702</v>
      </c>
      <c r="F10" s="357" t="s">
        <v>702</v>
      </c>
      <c r="H10" s="342"/>
    </row>
    <row r="11" spans="2:8" ht="13.5" customHeight="1">
      <c r="B11" s="241" t="s">
        <v>405</v>
      </c>
      <c r="C11" s="355">
        <v>6</v>
      </c>
      <c r="D11" s="356" t="s">
        <v>702</v>
      </c>
      <c r="E11" s="356" t="s">
        <v>702</v>
      </c>
      <c r="F11" s="357" t="s">
        <v>702</v>
      </c>
      <c r="H11" s="342"/>
    </row>
    <row r="12" spans="2:8" ht="13.5" customHeight="1">
      <c r="B12" s="241" t="s">
        <v>406</v>
      </c>
      <c r="C12" s="355">
        <v>11</v>
      </c>
      <c r="D12" s="356">
        <v>3</v>
      </c>
      <c r="E12" s="356" t="s">
        <v>702</v>
      </c>
      <c r="F12" s="357" t="s">
        <v>702</v>
      </c>
      <c r="H12" s="342"/>
    </row>
    <row r="13" spans="2:8" ht="13.5" customHeight="1">
      <c r="B13" s="241" t="s">
        <v>407</v>
      </c>
      <c r="C13" s="355" t="s">
        <v>702</v>
      </c>
      <c r="D13" s="356" t="s">
        <v>702</v>
      </c>
      <c r="E13" s="356" t="s">
        <v>702</v>
      </c>
      <c r="F13" s="357" t="s">
        <v>702</v>
      </c>
      <c r="H13" s="342"/>
    </row>
    <row r="14" spans="2:8" ht="13.5" customHeight="1">
      <c r="B14" s="241" t="s">
        <v>408</v>
      </c>
      <c r="C14" s="355" t="s">
        <v>702</v>
      </c>
      <c r="D14" s="356" t="s">
        <v>702</v>
      </c>
      <c r="E14" s="356" t="s">
        <v>702</v>
      </c>
      <c r="F14" s="357" t="s">
        <v>702</v>
      </c>
      <c r="H14" s="342"/>
    </row>
    <row r="15" spans="2:8" ht="13.5" customHeight="1">
      <c r="B15" s="241" t="s">
        <v>409</v>
      </c>
      <c r="C15" s="355">
        <v>22</v>
      </c>
      <c r="D15" s="356" t="s">
        <v>702</v>
      </c>
      <c r="E15" s="356" t="s">
        <v>702</v>
      </c>
      <c r="F15" s="357">
        <v>1</v>
      </c>
      <c r="H15" s="342"/>
    </row>
    <row r="16" spans="2:8" ht="13.5" customHeight="1">
      <c r="B16" s="241" t="s">
        <v>410</v>
      </c>
      <c r="C16" s="355">
        <v>16</v>
      </c>
      <c r="D16" s="356">
        <v>1</v>
      </c>
      <c r="E16" s="356" t="s">
        <v>702</v>
      </c>
      <c r="F16" s="357" t="s">
        <v>702</v>
      </c>
      <c r="H16" s="342"/>
    </row>
    <row r="17" spans="2:8" ht="13.5" customHeight="1">
      <c r="B17" s="136" t="s">
        <v>411</v>
      </c>
      <c r="C17" s="358">
        <v>7</v>
      </c>
      <c r="D17" s="359" t="s">
        <v>702</v>
      </c>
      <c r="E17" s="359" t="s">
        <v>702</v>
      </c>
      <c r="F17" s="360" t="s">
        <v>702</v>
      </c>
      <c r="H17" s="342"/>
    </row>
    <row r="18" spans="2:8" ht="13.5" customHeight="1">
      <c r="B18" s="136" t="s">
        <v>412</v>
      </c>
      <c r="C18" s="358" t="s">
        <v>702</v>
      </c>
      <c r="D18" s="359" t="s">
        <v>702</v>
      </c>
      <c r="E18" s="359" t="s">
        <v>702</v>
      </c>
      <c r="F18" s="360" t="s">
        <v>702</v>
      </c>
      <c r="H18" s="342"/>
    </row>
    <row r="19" spans="2:8" ht="13.5" customHeight="1">
      <c r="B19" s="136" t="s">
        <v>413</v>
      </c>
      <c r="C19" s="358" t="s">
        <v>702</v>
      </c>
      <c r="D19" s="359" t="s">
        <v>702</v>
      </c>
      <c r="E19" s="359" t="s">
        <v>702</v>
      </c>
      <c r="F19" s="360" t="s">
        <v>702</v>
      </c>
      <c r="H19" s="342"/>
    </row>
    <row r="20" spans="2:8" ht="12.75">
      <c r="B20" s="310" t="s">
        <v>414</v>
      </c>
      <c r="C20" s="361" t="s">
        <v>702</v>
      </c>
      <c r="D20" s="362">
        <v>1</v>
      </c>
      <c r="E20" s="362">
        <v>1</v>
      </c>
      <c r="F20" s="363">
        <v>1</v>
      </c>
      <c r="H20" s="342"/>
    </row>
    <row r="21" spans="2:8" ht="12.75">
      <c r="B21" s="277" t="s">
        <v>118</v>
      </c>
      <c r="C21" s="380">
        <f>SUM(C5:C20)</f>
        <v>822</v>
      </c>
      <c r="D21" s="381">
        <f>SUM(D5:D20)</f>
        <v>16</v>
      </c>
      <c r="E21" s="381">
        <f>SUM(E5:E20)</f>
        <v>1</v>
      </c>
      <c r="F21" s="382">
        <f>SUM(F5:F20)</f>
        <v>2</v>
      </c>
      <c r="H21" s="369"/>
    </row>
    <row r="24" spans="2:8" ht="12.75">
      <c r="B24" s="547" t="s">
        <v>339</v>
      </c>
      <c r="C24" s="547"/>
      <c r="H24" s="276"/>
    </row>
    <row r="25" spans="2:8" ht="12.75">
      <c r="B25" s="241" t="s">
        <v>237</v>
      </c>
      <c r="C25" s="365">
        <v>2</v>
      </c>
      <c r="H25" s="28"/>
    </row>
    <row r="26" spans="2:8" ht="12.75">
      <c r="B26" s="241" t="s">
        <v>758</v>
      </c>
      <c r="C26" s="365">
        <v>1</v>
      </c>
      <c r="H26" s="28"/>
    </row>
    <row r="27" spans="2:8" ht="12.75">
      <c r="B27" s="137" t="s">
        <v>415</v>
      </c>
      <c r="C27" s="366">
        <v>1</v>
      </c>
      <c r="H27" s="28"/>
    </row>
    <row r="28" spans="2:8" ht="12.75">
      <c r="B28" s="367" t="s">
        <v>118</v>
      </c>
      <c r="C28" s="383">
        <f>SUM(C25:C27)</f>
        <v>4</v>
      </c>
      <c r="H28" s="28"/>
    </row>
    <row r="31" spans="2:8" ht="12.75">
      <c r="B31" s="547" t="s">
        <v>416</v>
      </c>
      <c r="C31" s="547"/>
      <c r="H31" s="276"/>
    </row>
    <row r="32" spans="2:8" ht="12.75">
      <c r="B32" s="241" t="s">
        <v>417</v>
      </c>
      <c r="C32" s="365" t="s">
        <v>702</v>
      </c>
      <c r="H32" s="28"/>
    </row>
    <row r="33" spans="2:8" ht="12.75">
      <c r="B33" s="241" t="s">
        <v>418</v>
      </c>
      <c r="C33" s="365">
        <v>1</v>
      </c>
      <c r="H33" s="28"/>
    </row>
    <row r="34" spans="2:8" ht="12.75">
      <c r="B34" s="137" t="s">
        <v>392</v>
      </c>
      <c r="C34" s="366" t="s">
        <v>702</v>
      </c>
      <c r="H34" s="28"/>
    </row>
    <row r="35" spans="2:3" ht="12.75">
      <c r="B35" s="367" t="s">
        <v>118</v>
      </c>
      <c r="C35" s="383">
        <f>SUM(C32:C34)</f>
        <v>1</v>
      </c>
    </row>
    <row r="38" spans="2:8" ht="12.75">
      <c r="B38" s="547" t="s">
        <v>419</v>
      </c>
      <c r="C38" s="547"/>
      <c r="H38" s="276"/>
    </row>
    <row r="39" spans="2:8" ht="12.75">
      <c r="B39" s="241" t="s">
        <v>420</v>
      </c>
      <c r="C39" s="365">
        <v>17</v>
      </c>
      <c r="H39" s="28"/>
    </row>
    <row r="40" spans="2:8" ht="12.75">
      <c r="B40" s="137" t="s">
        <v>421</v>
      </c>
      <c r="C40" s="366">
        <v>1</v>
      </c>
      <c r="H40" s="28"/>
    </row>
    <row r="41" spans="2:3" ht="12.75">
      <c r="B41" s="367" t="s">
        <v>118</v>
      </c>
      <c r="C41" s="383">
        <f>SUM(C39:C40)</f>
        <v>18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ET66"/>
  <sheetViews>
    <sheetView showGridLines="0" showRowColHeaders="0" zoomScalePageLayoutView="0" workbookViewId="0" topLeftCell="A1">
      <selection activeCell="EV22" sqref="EV22"/>
    </sheetView>
  </sheetViews>
  <sheetFormatPr defaultColWidth="11.421875" defaultRowHeight="12.75"/>
  <cols>
    <col min="1" max="1" width="2.7109375" style="384" customWidth="1"/>
    <col min="2" max="2" width="4.421875" style="384" customWidth="1"/>
    <col min="3" max="3" width="18.57421875" style="384" customWidth="1"/>
    <col min="4" max="4" width="36.140625" style="384" customWidth="1"/>
    <col min="5" max="5" width="18.57421875" style="384" customWidth="1"/>
    <col min="6" max="6" width="7.421875" style="384" customWidth="1"/>
    <col min="7" max="7" width="2.7109375" style="384" customWidth="1"/>
    <col min="8" max="8" width="10.140625" style="384" customWidth="1"/>
    <col min="9" max="13" width="11.421875" style="384" customWidth="1"/>
    <col min="14" max="14" width="5.57421875" style="384" customWidth="1"/>
    <col min="15" max="15" width="10.8515625" style="384" customWidth="1"/>
    <col min="16" max="16" width="2.7109375" style="384" customWidth="1"/>
    <col min="17" max="17" width="23.8515625" style="384" customWidth="1"/>
    <col min="18" max="19" width="12.7109375" style="384" customWidth="1"/>
    <col min="20" max="20" width="16.7109375" style="384" customWidth="1"/>
    <col min="21" max="21" width="17.8515625" style="384" customWidth="1"/>
    <col min="22" max="22" width="2.7109375" style="384" customWidth="1"/>
    <col min="23" max="23" width="11.421875" style="384" customWidth="1"/>
    <col min="24" max="25" width="12.7109375" style="384" customWidth="1"/>
    <col min="26" max="28" width="11.421875" style="384" customWidth="1"/>
    <col min="29" max="29" width="13.140625" style="384" customWidth="1"/>
    <col min="30" max="30" width="2.7109375" style="384" customWidth="1"/>
    <col min="31" max="31" width="6.28125" style="384" customWidth="1"/>
    <col min="32" max="35" width="13.7109375" style="384" customWidth="1"/>
    <col min="36" max="36" width="11.421875" style="384" customWidth="1"/>
    <col min="37" max="37" width="11.57421875" style="384" customWidth="1"/>
    <col min="38" max="38" width="2.7109375" style="384" customWidth="1"/>
    <col min="39" max="44" width="11.421875" style="384" customWidth="1"/>
    <col min="45" max="45" width="14.421875" style="384" customWidth="1"/>
    <col min="46" max="46" width="2.7109375" style="384" customWidth="1"/>
    <col min="47" max="47" width="11.421875" style="384" customWidth="1"/>
    <col min="48" max="50" width="19.140625" style="384" customWidth="1"/>
    <col min="51" max="51" width="14.7109375" style="384" customWidth="1"/>
    <col min="52" max="52" width="2.7109375" style="384" customWidth="1"/>
    <col min="53" max="53" width="7.00390625" style="384" customWidth="1"/>
    <col min="54" max="54" width="13.8515625" style="384" customWidth="1"/>
    <col min="55" max="59" width="11.421875" style="384" customWidth="1"/>
    <col min="60" max="60" width="5.421875" style="384" customWidth="1"/>
    <col min="61" max="61" width="2.7109375" style="384" customWidth="1"/>
    <col min="62" max="62" width="11.421875" style="384" customWidth="1"/>
    <col min="63" max="65" width="13.7109375" style="384" customWidth="1"/>
    <col min="66" max="66" width="11.421875" style="384" customWidth="1"/>
    <col min="67" max="67" width="19.140625" style="384" customWidth="1"/>
    <col min="68" max="68" width="2.7109375" style="384" customWidth="1"/>
    <col min="69" max="69" width="8.57421875" style="384" customWidth="1"/>
    <col min="70" max="70" width="10.00390625" style="384" customWidth="1"/>
    <col min="71" max="71" width="8.140625" style="384" customWidth="1"/>
    <col min="72" max="72" width="9.7109375" style="384" customWidth="1"/>
    <col min="73" max="73" width="8.8515625" style="384" customWidth="1"/>
    <col min="74" max="75" width="8.7109375" style="384" customWidth="1"/>
    <col min="76" max="76" width="6.7109375" style="384" customWidth="1"/>
    <col min="77" max="77" width="9.57421875" style="384" customWidth="1"/>
    <col min="78" max="78" width="7.28125" style="384" customWidth="1"/>
    <col min="79" max="79" width="4.8515625" style="384" customWidth="1"/>
    <col min="80" max="80" width="2.7109375" style="384" customWidth="1"/>
    <col min="81" max="81" width="21.00390625" style="384" customWidth="1"/>
    <col min="82" max="85" width="11.421875" style="384" customWidth="1"/>
    <col min="86" max="86" width="16.28125" style="384" customWidth="1"/>
    <col min="87" max="87" width="2.7109375" style="384" customWidth="1"/>
    <col min="88" max="88" width="16.8515625" style="384" customWidth="1"/>
    <col min="89" max="90" width="21.00390625" style="384" customWidth="1"/>
    <col min="91" max="92" width="11.421875" style="384" customWidth="1"/>
    <col min="93" max="93" width="2.7109375" style="384" customWidth="1"/>
    <col min="94" max="94" width="2.8515625" style="384" customWidth="1"/>
    <col min="95" max="95" width="21.00390625" style="384" customWidth="1"/>
    <col min="96" max="96" width="13.421875" style="384" customWidth="1"/>
    <col min="97" max="97" width="13.8515625" style="384" customWidth="1"/>
    <col min="98" max="100" width="11.421875" style="384" customWidth="1"/>
    <col min="101" max="101" width="2.8515625" style="384" customWidth="1"/>
    <col min="102" max="102" width="2.421875" style="384" customWidth="1"/>
    <col min="103" max="103" width="17.28125" style="384" customWidth="1"/>
    <col min="104" max="104" width="13.140625" style="384" customWidth="1"/>
    <col min="105" max="105" width="16.28125" style="384" customWidth="1"/>
    <col min="106" max="106" width="15.421875" style="384" customWidth="1"/>
    <col min="107" max="107" width="17.7109375" style="384" customWidth="1"/>
    <col min="108" max="108" width="2.57421875" style="384" customWidth="1"/>
    <col min="109" max="109" width="2.8515625" style="384" customWidth="1"/>
    <col min="110" max="110" width="22.140625" style="384" customWidth="1"/>
    <col min="111" max="112" width="20.140625" style="384" customWidth="1"/>
    <col min="113" max="113" width="22.140625" style="384" customWidth="1"/>
    <col min="114" max="114" width="2.8515625" style="384" customWidth="1"/>
    <col min="115" max="115" width="1.28515625" style="384" customWidth="1"/>
    <col min="116" max="116" width="16.140625" style="384" customWidth="1"/>
    <col min="117" max="117" width="15.8515625" style="384" customWidth="1"/>
    <col min="118" max="118" width="11.00390625" style="384" customWidth="1"/>
    <col min="119" max="119" width="14.00390625" style="384" customWidth="1"/>
    <col min="120" max="120" width="10.28125" style="384" customWidth="1"/>
    <col min="121" max="121" width="14.28125" style="384" customWidth="1"/>
    <col min="122" max="122" width="2.28125" style="384" customWidth="1"/>
    <col min="123" max="123" width="2.8515625" style="384" customWidth="1"/>
    <col min="124" max="124" width="8.7109375" style="384" customWidth="1"/>
    <col min="125" max="125" width="16.140625" style="384" customWidth="1"/>
    <col min="126" max="126" width="11.421875" style="384" customWidth="1"/>
    <col min="127" max="127" width="15.57421875" style="384" customWidth="1"/>
    <col min="128" max="128" width="22.421875" style="384" customWidth="1"/>
    <col min="129" max="129" width="10.421875" style="384" customWidth="1"/>
    <col min="130" max="130" width="2.8515625" style="384" customWidth="1"/>
    <col min="131" max="131" width="1.57421875" style="384" customWidth="1"/>
    <col min="132" max="132" width="19.00390625" style="384" customWidth="1"/>
    <col min="133" max="133" width="15.421875" style="384" customWidth="1"/>
    <col min="134" max="134" width="11.00390625" style="384" customWidth="1"/>
    <col min="135" max="135" width="23.00390625" style="384" customWidth="1"/>
    <col min="136" max="137" width="6.7109375" style="384" customWidth="1"/>
    <col min="138" max="138" width="1.7109375" style="384" customWidth="1"/>
    <col min="139" max="139" width="2.8515625" style="384" customWidth="1"/>
    <col min="140" max="140" width="21.7109375" style="384" customWidth="1"/>
    <col min="141" max="141" width="19.421875" style="384" customWidth="1"/>
    <col min="142" max="142" width="22.140625" style="384" customWidth="1"/>
    <col min="143" max="143" width="21.7109375" style="384" customWidth="1"/>
    <col min="144" max="144" width="2.8515625" style="384" customWidth="1"/>
    <col min="145" max="145" width="21.28125" style="384" customWidth="1"/>
    <col min="146" max="147" width="18.7109375" style="384" customWidth="1"/>
    <col min="148" max="148" width="13.421875" style="384" customWidth="1"/>
    <col min="149" max="149" width="11.421875" style="384" customWidth="1"/>
    <col min="150" max="150" width="2.8515625" style="384" customWidth="1"/>
    <col min="151" max="16384" width="11.421875" style="384" customWidth="1"/>
  </cols>
  <sheetData>
    <row r="1" spans="1:150" ht="18.75">
      <c r="A1" s="385"/>
      <c r="B1" s="386"/>
      <c r="C1" s="556" t="str">
        <f>"FISCALÍA PROVINCIAL DE "&amp;UPPER(Fisc_Provincial_CA!C4)</f>
        <v>FISCALÍA PROVINCIAL DE REGIÓN DE MURCIA</v>
      </c>
      <c r="D1" s="556"/>
      <c r="E1" s="556"/>
      <c r="G1" s="385"/>
      <c r="P1" s="385"/>
      <c r="V1" s="385"/>
      <c r="AD1" s="385"/>
      <c r="AL1" s="385"/>
      <c r="AT1" s="385"/>
      <c r="AZ1" s="385"/>
      <c r="BI1" s="385"/>
      <c r="BP1" s="385"/>
      <c r="CB1" s="385"/>
      <c r="CI1" s="385"/>
      <c r="CP1" s="385"/>
      <c r="CW1" s="387"/>
      <c r="CX1" s="388"/>
      <c r="CY1" s="557" t="str">
        <f>"FISCALÍA SUPERIOR DE "&amp;UPPER(Fisc_Provincial_CA!C4)</f>
        <v>FISCALÍA SUPERIOR DE REGIÓN DE MURCIA</v>
      </c>
      <c r="CZ1" s="557"/>
      <c r="DA1" s="557"/>
      <c r="DB1" s="557"/>
      <c r="DC1" s="557"/>
      <c r="DD1" s="388"/>
      <c r="DE1" s="387"/>
      <c r="DF1" s="388"/>
      <c r="DG1" s="388"/>
      <c r="DH1" s="388"/>
      <c r="DI1" s="388"/>
      <c r="DJ1" s="387"/>
      <c r="DK1" s="388"/>
      <c r="DL1" s="388"/>
      <c r="DM1" s="388"/>
      <c r="DN1" s="388"/>
      <c r="DO1" s="388"/>
      <c r="DP1" s="388"/>
      <c r="DQ1" s="388"/>
      <c r="DR1" s="388"/>
      <c r="DS1" s="387"/>
      <c r="DT1" s="388"/>
      <c r="DU1" s="388"/>
      <c r="DV1" s="388"/>
      <c r="DW1" s="388"/>
      <c r="DX1" s="388"/>
      <c r="DY1" s="388"/>
      <c r="DZ1" s="387"/>
      <c r="EA1" s="388"/>
      <c r="EB1" s="388"/>
      <c r="EC1" s="388"/>
      <c r="ED1" s="388"/>
      <c r="EE1" s="388"/>
      <c r="EF1" s="388"/>
      <c r="EG1" s="388"/>
      <c r="EH1" s="388"/>
      <c r="EI1" s="389"/>
      <c r="EJ1" s="388"/>
      <c r="EK1" s="388"/>
      <c r="EL1" s="388"/>
      <c r="EM1" s="388"/>
      <c r="EN1" s="387"/>
      <c r="EO1" s="388"/>
      <c r="EP1" s="388"/>
      <c r="EQ1" s="390"/>
      <c r="ER1" s="390"/>
      <c r="ET1" s="387"/>
    </row>
    <row r="2" spans="1:150" s="392" customFormat="1" ht="12.75">
      <c r="A2" s="391">
        <v>0</v>
      </c>
      <c r="H2" s="393"/>
      <c r="Q2" s="393"/>
      <c r="AF2" s="558"/>
      <c r="AG2" s="558"/>
      <c r="AH2" s="558"/>
      <c r="AI2" s="558"/>
      <c r="AN2" s="558"/>
      <c r="AO2" s="558"/>
      <c r="AP2" s="558"/>
      <c r="AQ2" s="558"/>
      <c r="BB2" s="559"/>
      <c r="BC2" s="559"/>
      <c r="BD2" s="559"/>
      <c r="BE2" s="559"/>
      <c r="BF2" s="559"/>
      <c r="BG2" s="559"/>
      <c r="BQ2" s="559" t="s">
        <v>422</v>
      </c>
      <c r="BR2" s="559"/>
      <c r="BS2" s="559"/>
      <c r="BT2" s="559"/>
      <c r="BU2" s="559"/>
      <c r="BV2" s="559"/>
      <c r="BW2" s="559"/>
      <c r="BX2" s="559"/>
      <c r="BY2" s="559"/>
      <c r="BZ2" s="559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  <c r="DM2" s="388"/>
      <c r="DN2" s="388"/>
      <c r="DO2" s="388"/>
      <c r="DP2" s="388"/>
      <c r="DQ2" s="388"/>
      <c r="DR2" s="388"/>
      <c r="DS2" s="388"/>
      <c r="DT2" s="388"/>
      <c r="DU2" s="388"/>
      <c r="DV2" s="388"/>
      <c r="DW2" s="388"/>
      <c r="DX2" s="388"/>
      <c r="DY2" s="388"/>
      <c r="DZ2" s="388"/>
      <c r="EA2" s="388"/>
      <c r="EB2" s="388"/>
      <c r="EC2" s="388"/>
      <c r="ED2" s="388"/>
      <c r="EE2" s="388"/>
      <c r="EF2" s="388"/>
      <c r="EG2" s="388"/>
      <c r="EH2" s="388"/>
      <c r="EI2" s="388"/>
      <c r="EJ2" s="388"/>
      <c r="EK2" s="388"/>
      <c r="EL2" s="388"/>
      <c r="EM2" s="388"/>
      <c r="EN2" s="388"/>
      <c r="EO2" s="388"/>
      <c r="EP2" s="388"/>
      <c r="EQ2" s="390"/>
      <c r="ER2" s="390"/>
      <c r="ET2" s="388"/>
    </row>
    <row r="3" spans="17:150" s="392" customFormat="1" ht="12.75">
      <c r="Q3" s="393"/>
      <c r="AF3" s="558" t="s">
        <v>423</v>
      </c>
      <c r="AG3" s="558"/>
      <c r="AH3" s="558"/>
      <c r="AI3" s="558"/>
      <c r="AN3" s="558" t="s">
        <v>424</v>
      </c>
      <c r="AO3" s="558"/>
      <c r="AP3" s="558"/>
      <c r="AQ3" s="558"/>
      <c r="BB3" s="559" t="s">
        <v>339</v>
      </c>
      <c r="BC3" s="559"/>
      <c r="BD3" s="559"/>
      <c r="BE3" s="559"/>
      <c r="BF3" s="559"/>
      <c r="BG3" s="559"/>
      <c r="CW3" s="388"/>
      <c r="CX3" s="388"/>
      <c r="CY3" s="388"/>
      <c r="CZ3" s="388"/>
      <c r="DA3" s="388"/>
      <c r="DB3" s="388"/>
      <c r="DC3" s="388"/>
      <c r="DD3" s="388"/>
      <c r="DE3" s="388"/>
      <c r="DF3" s="388"/>
      <c r="DG3" s="388"/>
      <c r="DH3" s="388"/>
      <c r="DI3" s="388"/>
      <c r="DJ3" s="388"/>
      <c r="DK3" s="388"/>
      <c r="DL3" s="388"/>
      <c r="DM3" s="388"/>
      <c r="DN3" s="388"/>
      <c r="DO3" s="388"/>
      <c r="DP3" s="388"/>
      <c r="DQ3" s="388"/>
      <c r="DR3" s="388"/>
      <c r="DS3" s="388"/>
      <c r="DT3" s="388"/>
      <c r="DU3" s="388"/>
      <c r="DV3" s="388"/>
      <c r="DW3" s="388"/>
      <c r="DX3" s="388"/>
      <c r="DY3" s="388"/>
      <c r="DZ3" s="388"/>
      <c r="EA3" s="388"/>
      <c r="EB3" s="388"/>
      <c r="EC3" s="388"/>
      <c r="ED3" s="388"/>
      <c r="EE3" s="388"/>
      <c r="EF3" s="388"/>
      <c r="EG3" s="388"/>
      <c r="EH3" s="388"/>
      <c r="EI3" s="388"/>
      <c r="EJ3" s="388"/>
      <c r="EK3" s="388"/>
      <c r="EL3" s="388"/>
      <c r="EM3" s="388"/>
      <c r="EN3" s="388"/>
      <c r="EO3" s="388"/>
      <c r="EP3" s="388"/>
      <c r="EQ3" s="390"/>
      <c r="ER3" s="390"/>
      <c r="ET3" s="388"/>
    </row>
    <row r="4" spans="3:150" s="395" customFormat="1" ht="21.75" customHeight="1">
      <c r="C4" s="558" t="s">
        <v>648</v>
      </c>
      <c r="D4" s="558"/>
      <c r="E4" s="558"/>
      <c r="I4" s="558" t="s">
        <v>666</v>
      </c>
      <c r="J4" s="558"/>
      <c r="K4" s="558"/>
      <c r="L4" s="558"/>
      <c r="M4" s="558"/>
      <c r="Q4" s="558" t="s">
        <v>425</v>
      </c>
      <c r="R4" s="558"/>
      <c r="S4" s="558"/>
      <c r="T4" s="558"/>
      <c r="W4" s="558" t="s">
        <v>396</v>
      </c>
      <c r="X4" s="558"/>
      <c r="Y4" s="558"/>
      <c r="Z4" s="558"/>
      <c r="AA4" s="558"/>
      <c r="AB4" s="558"/>
      <c r="AV4" s="558" t="s">
        <v>426</v>
      </c>
      <c r="AW4" s="558"/>
      <c r="AX4" s="558"/>
      <c r="BK4" s="558" t="s">
        <v>339</v>
      </c>
      <c r="BL4" s="558"/>
      <c r="BM4" s="558"/>
      <c r="BQ4" s="560" t="s">
        <v>427</v>
      </c>
      <c r="BR4" s="561" t="s">
        <v>428</v>
      </c>
      <c r="BS4" s="561" t="s">
        <v>429</v>
      </c>
      <c r="BT4" s="561" t="s">
        <v>430</v>
      </c>
      <c r="BU4" s="561" t="s">
        <v>431</v>
      </c>
      <c r="BV4" s="561" t="s">
        <v>432</v>
      </c>
      <c r="BW4" s="561" t="s">
        <v>433</v>
      </c>
      <c r="BX4" s="561" t="s">
        <v>895</v>
      </c>
      <c r="BY4" s="562" t="s">
        <v>434</v>
      </c>
      <c r="BZ4" s="562" t="s">
        <v>435</v>
      </c>
      <c r="CA4" s="394"/>
      <c r="CD4" s="558" t="s">
        <v>773</v>
      </c>
      <c r="CE4" s="558"/>
      <c r="CF4" s="558"/>
      <c r="CK4" s="558" t="s">
        <v>436</v>
      </c>
      <c r="CL4" s="558"/>
      <c r="CR4" s="564" t="str">
        <f>DatosGenerales!B84</f>
        <v>SENTENCIAS JUZGADOS DE INSTRUCCIÓN EN JUICIOS DE FALTAS</v>
      </c>
      <c r="CS4" s="564"/>
      <c r="CW4" s="388"/>
      <c r="CX4" s="388"/>
      <c r="CY4" s="563" t="s">
        <v>437</v>
      </c>
      <c r="CZ4" s="563"/>
      <c r="DA4" s="563"/>
      <c r="DB4" s="563"/>
      <c r="DC4" s="563"/>
      <c r="DD4" s="388"/>
      <c r="DE4" s="388"/>
      <c r="DF4" s="388"/>
      <c r="DG4" s="563" t="s">
        <v>438</v>
      </c>
      <c r="DH4" s="563"/>
      <c r="DI4" s="388"/>
      <c r="DJ4" s="399"/>
      <c r="DK4" s="399"/>
      <c r="DL4" s="563" t="s">
        <v>439</v>
      </c>
      <c r="DM4" s="563"/>
      <c r="DN4" s="563"/>
      <c r="DO4" s="563"/>
      <c r="DP4" s="563"/>
      <c r="DQ4" s="563"/>
      <c r="DR4" s="399"/>
      <c r="DS4" s="399"/>
      <c r="DT4" s="399"/>
      <c r="DU4" s="563" t="s">
        <v>440</v>
      </c>
      <c r="DV4" s="563"/>
      <c r="DW4" s="563"/>
      <c r="DX4" s="563"/>
      <c r="DY4" s="399"/>
      <c r="DZ4" s="399"/>
      <c r="EA4" s="399"/>
      <c r="EB4" s="563" t="s">
        <v>441</v>
      </c>
      <c r="EC4" s="563"/>
      <c r="ED4" s="563"/>
      <c r="EE4" s="563"/>
      <c r="EF4" s="563"/>
      <c r="EG4" s="563"/>
      <c r="EH4" s="400"/>
      <c r="EI4" s="400"/>
      <c r="EJ4" s="400"/>
      <c r="EK4" s="563" t="s">
        <v>442</v>
      </c>
      <c r="EL4" s="563"/>
      <c r="EM4" s="399"/>
      <c r="EN4" s="399"/>
      <c r="EO4" s="399"/>
      <c r="EP4" s="563" t="s">
        <v>838</v>
      </c>
      <c r="EQ4" s="563"/>
      <c r="ER4" s="390"/>
      <c r="ET4" s="399"/>
    </row>
    <row r="5" spans="32:150" s="395" customFormat="1" ht="14.25" customHeight="1">
      <c r="AF5" s="401" t="s">
        <v>443</v>
      </c>
      <c r="AG5" s="402" t="s">
        <v>444</v>
      </c>
      <c r="AH5" s="402" t="s">
        <v>239</v>
      </c>
      <c r="AI5" s="403" t="s">
        <v>239</v>
      </c>
      <c r="AN5" s="401" t="s">
        <v>443</v>
      </c>
      <c r="AO5" s="402" t="s">
        <v>444</v>
      </c>
      <c r="AP5" s="402" t="s">
        <v>239</v>
      </c>
      <c r="AQ5" s="403" t="s">
        <v>239</v>
      </c>
      <c r="BB5" s="560" t="s">
        <v>445</v>
      </c>
      <c r="BC5" s="561" t="s">
        <v>446</v>
      </c>
      <c r="BD5" s="561" t="s">
        <v>447</v>
      </c>
      <c r="BE5" s="561" t="s">
        <v>753</v>
      </c>
      <c r="BF5" s="561" t="s">
        <v>754</v>
      </c>
      <c r="BG5" s="562" t="s">
        <v>755</v>
      </c>
      <c r="BQ5" s="560"/>
      <c r="BR5" s="561"/>
      <c r="BS5" s="561"/>
      <c r="BT5" s="561"/>
      <c r="BU5" s="561"/>
      <c r="BV5" s="561"/>
      <c r="BW5" s="561"/>
      <c r="BX5" s="561"/>
      <c r="BY5" s="562"/>
      <c r="BZ5" s="562"/>
      <c r="CA5" s="394"/>
      <c r="CW5" s="388"/>
      <c r="CX5" s="388"/>
      <c r="CY5" s="388"/>
      <c r="CZ5" s="388"/>
      <c r="DA5" s="399"/>
      <c r="DB5" s="388"/>
      <c r="DC5" s="388"/>
      <c r="DD5" s="388"/>
      <c r="DE5" s="388"/>
      <c r="DF5" s="388"/>
      <c r="DG5" s="388"/>
      <c r="DH5" s="388"/>
      <c r="DI5" s="388"/>
      <c r="DJ5" s="399"/>
      <c r="DK5" s="399"/>
      <c r="DL5" s="399"/>
      <c r="DM5" s="399"/>
      <c r="DN5" s="399"/>
      <c r="DO5" s="399"/>
      <c r="DP5" s="399"/>
      <c r="DQ5" s="399"/>
      <c r="DR5" s="399"/>
      <c r="DS5" s="399"/>
      <c r="DT5" s="399"/>
      <c r="DU5" s="399"/>
      <c r="DV5" s="399"/>
      <c r="DW5" s="399"/>
      <c r="DX5" s="399"/>
      <c r="DY5" s="399"/>
      <c r="DZ5" s="399"/>
      <c r="EA5" s="399"/>
      <c r="EB5" s="404"/>
      <c r="EC5" s="404"/>
      <c r="ED5" s="404"/>
      <c r="EE5" s="404"/>
      <c r="EF5" s="404"/>
      <c r="EG5" s="404"/>
      <c r="EH5" s="399"/>
      <c r="EI5" s="399"/>
      <c r="EJ5" s="399"/>
      <c r="EK5" s="404"/>
      <c r="EL5" s="404"/>
      <c r="EM5" s="399"/>
      <c r="EN5" s="399"/>
      <c r="EO5" s="399"/>
      <c r="EP5" s="399"/>
      <c r="EQ5" s="405"/>
      <c r="ER5" s="390"/>
      <c r="ET5" s="399"/>
    </row>
    <row r="6" spans="3:150" s="395" customFormat="1" ht="14.25" customHeight="1">
      <c r="C6" s="406" t="str">
        <f>"Incoadas en "&amp;ANYO_MEMORIA_1</f>
        <v>Incoadas en 2013</v>
      </c>
      <c r="D6" s="407" t="s">
        <v>448</v>
      </c>
      <c r="E6" s="406" t="s">
        <v>449</v>
      </c>
      <c r="I6" s="408" t="s">
        <v>450</v>
      </c>
      <c r="J6" s="407" t="s">
        <v>451</v>
      </c>
      <c r="K6" s="407" t="s">
        <v>704</v>
      </c>
      <c r="L6" s="407" t="s">
        <v>587</v>
      </c>
      <c r="M6" s="409" t="s">
        <v>452</v>
      </c>
      <c r="N6" s="410" t="s">
        <v>453</v>
      </c>
      <c r="O6" s="410"/>
      <c r="R6" s="408" t="s">
        <v>683</v>
      </c>
      <c r="S6" s="409" t="s">
        <v>684</v>
      </c>
      <c r="W6" s="408" t="s">
        <v>454</v>
      </c>
      <c r="X6" s="407" t="s">
        <v>455</v>
      </c>
      <c r="Y6" s="407" t="s">
        <v>456</v>
      </c>
      <c r="Z6" s="407" t="s">
        <v>227</v>
      </c>
      <c r="AA6" s="407" t="s">
        <v>457</v>
      </c>
      <c r="AB6" s="409" t="s">
        <v>678</v>
      </c>
      <c r="AF6" s="411" t="s">
        <v>458</v>
      </c>
      <c r="AG6" s="412" t="s">
        <v>458</v>
      </c>
      <c r="AH6" s="412" t="s">
        <v>459</v>
      </c>
      <c r="AI6" s="413" t="s">
        <v>460</v>
      </c>
      <c r="AN6" s="411" t="s">
        <v>458</v>
      </c>
      <c r="AO6" s="412" t="s">
        <v>458</v>
      </c>
      <c r="AP6" s="412" t="s">
        <v>459</v>
      </c>
      <c r="AQ6" s="413" t="s">
        <v>460</v>
      </c>
      <c r="AV6" s="408" t="s">
        <v>461</v>
      </c>
      <c r="AW6" s="407" t="s">
        <v>462</v>
      </c>
      <c r="AX6" s="409" t="s">
        <v>463</v>
      </c>
      <c r="BB6" s="560"/>
      <c r="BC6" s="561"/>
      <c r="BD6" s="561"/>
      <c r="BE6" s="561"/>
      <c r="BF6" s="561"/>
      <c r="BG6" s="562"/>
      <c r="BK6" s="408" t="s">
        <v>757</v>
      </c>
      <c r="BL6" s="407" t="s">
        <v>758</v>
      </c>
      <c r="BM6" s="409" t="s">
        <v>464</v>
      </c>
      <c r="BQ6" s="560"/>
      <c r="BR6" s="561"/>
      <c r="BS6" s="561"/>
      <c r="BT6" s="561"/>
      <c r="BU6" s="561"/>
      <c r="BV6" s="561"/>
      <c r="BW6" s="561"/>
      <c r="BX6" s="561"/>
      <c r="BY6" s="562"/>
      <c r="BZ6" s="562"/>
      <c r="CA6" s="394"/>
      <c r="CD6" s="408" t="s">
        <v>427</v>
      </c>
      <c r="CE6" s="407" t="s">
        <v>465</v>
      </c>
      <c r="CF6" s="409" t="s">
        <v>755</v>
      </c>
      <c r="CK6" s="408" t="s">
        <v>466</v>
      </c>
      <c r="CL6" s="409" t="s">
        <v>467</v>
      </c>
      <c r="CR6" s="408" t="s">
        <v>239</v>
      </c>
      <c r="CS6" s="409" t="s">
        <v>392</v>
      </c>
      <c r="CW6" s="388"/>
      <c r="CX6" s="388"/>
      <c r="CY6" s="414" t="s">
        <v>633</v>
      </c>
      <c r="CZ6" s="415" t="s">
        <v>818</v>
      </c>
      <c r="DA6" s="415" t="s">
        <v>468</v>
      </c>
      <c r="DB6" s="415" t="s">
        <v>469</v>
      </c>
      <c r="DC6" s="416" t="s">
        <v>826</v>
      </c>
      <c r="DD6" s="399"/>
      <c r="DE6" s="399"/>
      <c r="DF6" s="399"/>
      <c r="DG6" s="414" t="s">
        <v>470</v>
      </c>
      <c r="DH6" s="416" t="s">
        <v>471</v>
      </c>
      <c r="DI6" s="399"/>
      <c r="DJ6" s="399"/>
      <c r="DK6" s="399"/>
      <c r="DL6" s="414" t="s">
        <v>472</v>
      </c>
      <c r="DM6" s="415" t="s">
        <v>430</v>
      </c>
      <c r="DN6" s="415" t="s">
        <v>473</v>
      </c>
      <c r="DO6" s="415" t="s">
        <v>474</v>
      </c>
      <c r="DP6" s="415" t="s">
        <v>475</v>
      </c>
      <c r="DQ6" s="416" t="s">
        <v>469</v>
      </c>
      <c r="DR6" s="399"/>
      <c r="DS6" s="399"/>
      <c r="DT6" s="399"/>
      <c r="DU6" s="414" t="s">
        <v>472</v>
      </c>
      <c r="DV6" s="415" t="s">
        <v>799</v>
      </c>
      <c r="DW6" s="415" t="s">
        <v>476</v>
      </c>
      <c r="DX6" s="416" t="s">
        <v>477</v>
      </c>
      <c r="DY6" s="399"/>
      <c r="DZ6" s="399"/>
      <c r="EA6" s="399"/>
      <c r="EB6" s="414" t="s">
        <v>751</v>
      </c>
      <c r="EC6" s="415" t="s">
        <v>754</v>
      </c>
      <c r="ED6" s="415" t="s">
        <v>478</v>
      </c>
      <c r="EE6" s="415" t="s">
        <v>750</v>
      </c>
      <c r="EF6" s="415" t="s">
        <v>753</v>
      </c>
      <c r="EG6" s="416" t="s">
        <v>755</v>
      </c>
      <c r="EH6" s="399"/>
      <c r="EI6" s="399"/>
      <c r="EJ6" s="399"/>
      <c r="EK6" s="414" t="s">
        <v>479</v>
      </c>
      <c r="EL6" s="416" t="s">
        <v>758</v>
      </c>
      <c r="EM6" s="399"/>
      <c r="EN6" s="399"/>
      <c r="EO6" s="399"/>
      <c r="EP6" s="414" t="s">
        <v>764</v>
      </c>
      <c r="EQ6" s="416" t="s">
        <v>755</v>
      </c>
      <c r="ER6" s="390"/>
      <c r="ET6" s="399"/>
    </row>
    <row r="7" spans="3:150" s="417" customFormat="1" ht="21" customHeight="1">
      <c r="C7" s="418">
        <f>DatosGenerales!D5</f>
        <v>130241</v>
      </c>
      <c r="D7" s="419">
        <f>SUM(DatosGenerales!D12:D16)</f>
        <v>7974</v>
      </c>
      <c r="E7" s="420">
        <f>SUM(DatosGenerales!D9:D11)</f>
        <v>113694</v>
      </c>
      <c r="I7" s="421">
        <f>DatosGenerales!D20</f>
        <v>9254</v>
      </c>
      <c r="J7" s="419">
        <f>DatosGenerales!D21</f>
        <v>990</v>
      </c>
      <c r="K7" s="418">
        <f>DatosGenerales!D22+DatosGenerales!D23</f>
        <v>1139</v>
      </c>
      <c r="L7" s="419">
        <f>DatosGenerales!D25</f>
        <v>6253</v>
      </c>
      <c r="M7" s="418">
        <f>DatosGenerales!D91</f>
        <v>4983</v>
      </c>
      <c r="N7" s="422">
        <f>L7-M7</f>
        <v>1270</v>
      </c>
      <c r="O7" s="422"/>
      <c r="R7" s="421">
        <f>DatosGenerales!D35</f>
        <v>3353</v>
      </c>
      <c r="S7" s="423">
        <f>DatosGenerales!D36</f>
        <v>2525</v>
      </c>
      <c r="W7" s="424">
        <f>DatosGenerales!D25</f>
        <v>6253</v>
      </c>
      <c r="X7" s="425">
        <f>DatosGenerales!D46</f>
        <v>3759</v>
      </c>
      <c r="Y7" s="425">
        <f>DatosGenerales!D47</f>
        <v>159</v>
      </c>
      <c r="Z7" s="425">
        <f>DatosGenerales!D60</f>
        <v>49</v>
      </c>
      <c r="AA7" s="425">
        <f>DatosGenerales!D68</f>
        <v>5</v>
      </c>
      <c r="AB7" s="426">
        <f>SUM(W7:AA7)</f>
        <v>10225</v>
      </c>
      <c r="AF7" s="421">
        <f>DatosGenerales!D96+DatosGenerales!D97+DatosGenerales!D100</f>
        <v>3213</v>
      </c>
      <c r="AG7" s="419">
        <f>DatosGenerales!D98+DatosGenerales!D101</f>
        <v>997</v>
      </c>
      <c r="AH7" s="419">
        <f>DatosGenerales!D96</f>
        <v>2213</v>
      </c>
      <c r="AI7" s="423">
        <f>DatosGenerales!D97</f>
        <v>900</v>
      </c>
      <c r="AN7" s="421">
        <f>DatosGenerales!D107+DatosGenerales!D108+DatosGenerales!D111</f>
        <v>137</v>
      </c>
      <c r="AO7" s="419">
        <f>DatosGenerales!D109+DatosGenerales!D112</f>
        <v>41</v>
      </c>
      <c r="AP7" s="419">
        <f>DatosGenerales!D107</f>
        <v>65</v>
      </c>
      <c r="AQ7" s="423">
        <f>DatosGenerales!D108</f>
        <v>69</v>
      </c>
      <c r="AV7" s="421">
        <f>DatosGenerales!D127+DatosGenerales!D128</f>
        <v>608</v>
      </c>
      <c r="AW7" s="419" t="e">
        <f>DatosGenerales!D129+DatosGenerales!D130</f>
        <v>#VALUE!</v>
      </c>
      <c r="AX7" s="423">
        <f>DatosGenerales!D131+DatosGenerales!D132</f>
        <v>34</v>
      </c>
      <c r="BB7" s="421">
        <f>DatosGenerales!D138</f>
        <v>19</v>
      </c>
      <c r="BC7" s="419">
        <f>DatosGenerales!D139</f>
        <v>190</v>
      </c>
      <c r="BD7" s="419">
        <f>DatosGenerales!D140</f>
        <v>5</v>
      </c>
      <c r="BE7" s="419">
        <f>DatosGenerales!D141</f>
        <v>6</v>
      </c>
      <c r="BF7" s="419">
        <f>DatosGenerales!D142</f>
        <v>116</v>
      </c>
      <c r="BG7" s="423" t="str">
        <f>DatosGenerales!D143</f>
        <v>SD</v>
      </c>
      <c r="BK7" s="421">
        <f>DatosGenerales!D144</f>
        <v>189</v>
      </c>
      <c r="BL7" s="419">
        <f>DatosGenerales!D145</f>
        <v>252</v>
      </c>
      <c r="BM7" s="426">
        <f>DatosGenerales!D147</f>
        <v>62</v>
      </c>
      <c r="BQ7" s="421">
        <f>DatosGenerales!D276</f>
        <v>4013</v>
      </c>
      <c r="BR7" s="425">
        <f>DatosGenerales!D280</f>
        <v>62</v>
      </c>
      <c r="BS7" s="425">
        <f>DatosGenerales!D297</f>
        <v>371</v>
      </c>
      <c r="BT7" s="425">
        <f>DatosGenerales!D300</f>
        <v>14</v>
      </c>
      <c r="BU7" s="425">
        <f>DatosGenerales!D308</f>
        <v>206</v>
      </c>
      <c r="BV7" s="425">
        <f>DatosGenerales!D313</f>
        <v>2</v>
      </c>
      <c r="BW7" s="425">
        <f>DatosGenerales!D322</f>
        <v>136</v>
      </c>
      <c r="BX7" s="425">
        <f>DatosGenerales!D326</f>
        <v>76</v>
      </c>
      <c r="BY7" s="419">
        <f>DatosGenerales!D331</f>
        <v>852</v>
      </c>
      <c r="BZ7" s="423">
        <f>DatosGenerales!D335</f>
        <v>0</v>
      </c>
      <c r="CA7" s="427"/>
      <c r="CD7" s="421">
        <f>DatosGenerales!D176</f>
        <v>2466</v>
      </c>
      <c r="CE7" s="419">
        <f>DatosGenerales!D177</f>
        <v>18959</v>
      </c>
      <c r="CF7" s="423">
        <f>DatosGenerales!D178</f>
        <v>5841</v>
      </c>
      <c r="CK7" s="421">
        <f>DatosGenerales!D187</f>
        <v>277</v>
      </c>
      <c r="CL7" s="423">
        <f>DatosGenerales!D190</f>
        <v>353</v>
      </c>
      <c r="CR7" s="421">
        <f>DatosGenerales!D85</f>
        <v>1593</v>
      </c>
      <c r="CS7" s="420">
        <f>DatosGenerales!D86</f>
        <v>1963</v>
      </c>
      <c r="CT7" s="427"/>
      <c r="CW7" s="388"/>
      <c r="CX7" s="388"/>
      <c r="CY7" s="408" t="str">
        <f>DatosGenerales!D229</f>
        <v>SD</v>
      </c>
      <c r="CZ7" s="407">
        <f>DatosGenerales!D233</f>
        <v>2</v>
      </c>
      <c r="DA7" s="407">
        <f>DatosGenerales!D241</f>
        <v>2</v>
      </c>
      <c r="DB7" s="407" t="str">
        <f>DatosGenerales!D242</f>
        <v>S/D</v>
      </c>
      <c r="DC7" s="409" t="str">
        <f>DatosGenerales!D243</f>
        <v>S/D</v>
      </c>
      <c r="DD7" s="399"/>
      <c r="DE7" s="399"/>
      <c r="DF7" s="399"/>
      <c r="DG7" s="408">
        <f>DatosGenerales!D252</f>
        <v>12</v>
      </c>
      <c r="DH7" s="409" t="str">
        <f>DatosGenerales!D253</f>
        <v>S/D</v>
      </c>
      <c r="DI7" s="399"/>
      <c r="DJ7" s="399"/>
      <c r="DK7" s="399"/>
      <c r="DL7" s="408">
        <f>DatosGenerales!D203</f>
        <v>656</v>
      </c>
      <c r="DM7" s="407" t="e">
        <f>DatosGenerales!D204+DatosGenerales!D205</f>
        <v>#VALUE!</v>
      </c>
      <c r="DN7" s="407" t="str">
        <f>DatosGenerales!D207</f>
        <v>SD</v>
      </c>
      <c r="DO7" s="407" t="e">
        <f>DatosGenerales!D208+DatosGenerales!D209</f>
        <v>#VALUE!</v>
      </c>
      <c r="DP7" s="407">
        <f>DatosGenerales!D206</f>
        <v>9</v>
      </c>
      <c r="DQ7" s="409" t="str">
        <f>DatosGenerales!D245</f>
        <v>S/D</v>
      </c>
      <c r="DR7" s="399"/>
      <c r="DS7" s="399"/>
      <c r="DT7" s="399"/>
      <c r="DU7" s="408">
        <f>DatosGenerales!D213</f>
        <v>67</v>
      </c>
      <c r="DV7" s="407">
        <f>DatosGenerales!D214+DatosGenerales!D215+DatosGenerales!D216</f>
        <v>215</v>
      </c>
      <c r="DW7" s="407">
        <f>DatosGenerales!D246</f>
        <v>33</v>
      </c>
      <c r="DX7" s="409" t="str">
        <f>DatosGenerales!D247</f>
        <v>S/D</v>
      </c>
      <c r="DY7" s="399"/>
      <c r="DZ7" s="399"/>
      <c r="EA7" s="399"/>
      <c r="EB7" s="408">
        <f>DatosGenerales!D139</f>
        <v>190</v>
      </c>
      <c r="EC7" s="407">
        <f>DatosGenerales!D142</f>
        <v>116</v>
      </c>
      <c r="ED7" s="407">
        <f>DatosGenerales!D140</f>
        <v>5</v>
      </c>
      <c r="EE7" s="407">
        <f>DatosGenerales!D138</f>
        <v>19</v>
      </c>
      <c r="EF7" s="407">
        <f>DatosGenerales!D141</f>
        <v>6</v>
      </c>
      <c r="EG7" s="409" t="str">
        <f>DatosGenerales!D143</f>
        <v>SD</v>
      </c>
      <c r="EH7" s="399"/>
      <c r="EI7" s="399"/>
      <c r="EJ7" s="399"/>
      <c r="EK7" s="408">
        <f>DatosGenerales!D144</f>
        <v>189</v>
      </c>
      <c r="EL7" s="409">
        <f>DatosGenerales!D145</f>
        <v>252</v>
      </c>
      <c r="EM7" s="399"/>
      <c r="EN7" s="399"/>
      <c r="EO7" s="399"/>
      <c r="EP7" s="408">
        <f>DatosGenerales!D257</f>
        <v>6</v>
      </c>
      <c r="EQ7" s="409">
        <f>DatosGenerales!D258</f>
        <v>64</v>
      </c>
      <c r="ER7" s="390"/>
      <c r="ET7" s="399"/>
    </row>
    <row r="8" spans="2:150" ht="12.75">
      <c r="B8" s="428"/>
      <c r="CW8" s="388"/>
      <c r="CX8" s="388"/>
      <c r="CY8" s="399"/>
      <c r="CZ8" s="399"/>
      <c r="DA8" s="399"/>
      <c r="DB8" s="399"/>
      <c r="DC8" s="399"/>
      <c r="DD8" s="399"/>
      <c r="DE8" s="399"/>
      <c r="DF8" s="399"/>
      <c r="DG8" s="399"/>
      <c r="DH8" s="399"/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N8" s="399"/>
      <c r="EO8" s="399"/>
      <c r="EP8" s="399"/>
      <c r="EQ8" s="390"/>
      <c r="ER8" s="390"/>
      <c r="ET8" s="399"/>
    </row>
    <row r="9" spans="101:150" ht="12.75">
      <c r="CW9" s="388"/>
      <c r="CX9" s="388"/>
      <c r="CY9" s="399"/>
      <c r="CZ9" s="399"/>
      <c r="DA9" s="399"/>
      <c r="DB9" s="399"/>
      <c r="DC9" s="399"/>
      <c r="DD9" s="399"/>
      <c r="DE9" s="399"/>
      <c r="DF9" s="399"/>
      <c r="DG9" s="399"/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/>
      <c r="EN9" s="399"/>
      <c r="EO9" s="399"/>
      <c r="EP9" s="399"/>
      <c r="EQ9" s="390"/>
      <c r="ER9" s="390"/>
      <c r="ET9" s="399"/>
    </row>
    <row r="10" spans="101:150" ht="12.75">
      <c r="CW10" s="388"/>
      <c r="CX10" s="388"/>
      <c r="CY10" s="399"/>
      <c r="CZ10" s="399"/>
      <c r="DA10" s="399"/>
      <c r="DB10" s="399"/>
      <c r="DC10" s="399"/>
      <c r="DD10" s="399"/>
      <c r="DE10" s="399"/>
      <c r="DF10" s="399"/>
      <c r="DG10" s="399"/>
      <c r="DH10" s="399"/>
      <c r="DI10" s="399"/>
      <c r="DJ10" s="399"/>
      <c r="DK10" s="399"/>
      <c r="DL10" s="399"/>
      <c r="DM10" s="399"/>
      <c r="DN10" s="399"/>
      <c r="DO10" s="399"/>
      <c r="DP10" s="399"/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399"/>
      <c r="EC10" s="399"/>
      <c r="ED10" s="399"/>
      <c r="EE10" s="399"/>
      <c r="EF10" s="399"/>
      <c r="EG10" s="399"/>
      <c r="EH10" s="399"/>
      <c r="EI10" s="399"/>
      <c r="EJ10" s="399"/>
      <c r="EK10" s="399"/>
      <c r="EL10" s="399"/>
      <c r="EM10" s="399"/>
      <c r="EN10" s="399"/>
      <c r="EO10" s="399"/>
      <c r="EP10" s="399"/>
      <c r="EQ10" s="390"/>
      <c r="ER10" s="390"/>
      <c r="ET10" s="399"/>
    </row>
    <row r="11" spans="101:150" ht="12.75">
      <c r="CW11" s="388"/>
      <c r="CX11" s="388"/>
      <c r="CY11" s="399"/>
      <c r="CZ11" s="399"/>
      <c r="DA11" s="399"/>
      <c r="DB11" s="399"/>
      <c r="DC11" s="399"/>
      <c r="DD11" s="399"/>
      <c r="DE11" s="399"/>
      <c r="DF11" s="399"/>
      <c r="DG11" s="399"/>
      <c r="DH11" s="399"/>
      <c r="DI11" s="399"/>
      <c r="DJ11" s="399"/>
      <c r="DK11" s="399"/>
      <c r="DL11" s="399"/>
      <c r="DM11" s="399"/>
      <c r="DN11" s="399"/>
      <c r="DO11" s="399"/>
      <c r="DP11" s="399"/>
      <c r="DQ11" s="399"/>
      <c r="DR11" s="399"/>
      <c r="DS11" s="399"/>
      <c r="DT11" s="399"/>
      <c r="DU11" s="399"/>
      <c r="DV11" s="399"/>
      <c r="DW11" s="399"/>
      <c r="DX11" s="399"/>
      <c r="DY11" s="399"/>
      <c r="DZ11" s="399"/>
      <c r="EA11" s="399"/>
      <c r="EB11" s="399"/>
      <c r="EC11" s="399"/>
      <c r="ED11" s="399"/>
      <c r="EE11" s="399"/>
      <c r="EF11" s="399"/>
      <c r="EG11" s="399"/>
      <c r="EH11" s="399"/>
      <c r="EI11" s="399"/>
      <c r="EJ11" s="399"/>
      <c r="EK11" s="399"/>
      <c r="EL11" s="399"/>
      <c r="EM11" s="399"/>
      <c r="EN11" s="399"/>
      <c r="EO11" s="399"/>
      <c r="EP11" s="399"/>
      <c r="EQ11" s="390"/>
      <c r="ER11" s="390"/>
      <c r="ET11" s="399"/>
    </row>
    <row r="12" spans="101:150" ht="12.75">
      <c r="CW12" s="388"/>
      <c r="CX12" s="388"/>
      <c r="CY12" s="388"/>
      <c r="CZ12" s="388"/>
      <c r="DA12" s="388"/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8"/>
      <c r="DZ12" s="388"/>
      <c r="EA12" s="388"/>
      <c r="EB12" s="388"/>
      <c r="EC12" s="388"/>
      <c r="ED12" s="388"/>
      <c r="EE12" s="388"/>
      <c r="EF12" s="388"/>
      <c r="EG12" s="388"/>
      <c r="EH12" s="388"/>
      <c r="EI12" s="388"/>
      <c r="EJ12" s="388"/>
      <c r="EK12" s="388"/>
      <c r="EL12" s="388"/>
      <c r="EM12" s="388"/>
      <c r="EN12" s="388"/>
      <c r="EO12" s="388"/>
      <c r="EP12" s="388"/>
      <c r="EQ12" s="390"/>
      <c r="ER12" s="390"/>
      <c r="ET12" s="388"/>
    </row>
    <row r="13" spans="101:150" ht="12.75"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8"/>
      <c r="DZ13" s="388"/>
      <c r="EA13" s="388"/>
      <c r="EB13" s="388"/>
      <c r="EC13" s="388"/>
      <c r="ED13" s="388"/>
      <c r="EE13" s="388"/>
      <c r="EF13" s="388"/>
      <c r="EG13" s="388"/>
      <c r="EH13" s="388"/>
      <c r="EI13" s="388"/>
      <c r="EJ13" s="388"/>
      <c r="EK13" s="388"/>
      <c r="EL13" s="388"/>
      <c r="EM13" s="388"/>
      <c r="EN13" s="388"/>
      <c r="EO13" s="388"/>
      <c r="EP13" s="388"/>
      <c r="EQ13" s="390"/>
      <c r="ER13" s="390"/>
      <c r="ET13" s="388"/>
    </row>
    <row r="14" spans="101:150" ht="12.75">
      <c r="CW14" s="388"/>
      <c r="CX14" s="388"/>
      <c r="CY14" s="388"/>
      <c r="CZ14" s="388"/>
      <c r="DA14" s="388"/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8"/>
      <c r="DZ14" s="388"/>
      <c r="EA14" s="388"/>
      <c r="EB14" s="388"/>
      <c r="EC14" s="388"/>
      <c r="ED14" s="388"/>
      <c r="EE14" s="388"/>
      <c r="EF14" s="388"/>
      <c r="EG14" s="388"/>
      <c r="EH14" s="388"/>
      <c r="EI14" s="388"/>
      <c r="EJ14" s="388"/>
      <c r="EK14" s="388"/>
      <c r="EL14" s="388"/>
      <c r="EM14" s="388"/>
      <c r="EN14" s="388"/>
      <c r="EO14" s="388"/>
      <c r="EP14" s="388"/>
      <c r="EQ14" s="390"/>
      <c r="ER14" s="390"/>
      <c r="ET14" s="388"/>
    </row>
    <row r="15" spans="54:150" ht="12.75">
      <c r="BB15" s="429"/>
      <c r="BC15" s="429"/>
      <c r="BD15" s="429"/>
      <c r="BE15" s="429"/>
      <c r="BF15" s="429"/>
      <c r="BG15" s="429"/>
      <c r="BH15" s="429"/>
      <c r="CW15" s="388"/>
      <c r="CX15" s="388"/>
      <c r="CY15" s="388"/>
      <c r="CZ15" s="388"/>
      <c r="DA15" s="388"/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90"/>
      <c r="ER15" s="390"/>
      <c r="ET15" s="388"/>
    </row>
    <row r="16" spans="54:150" ht="12.75" customHeight="1">
      <c r="BB16" s="430"/>
      <c r="BC16" s="430"/>
      <c r="BD16" s="430"/>
      <c r="BE16" s="430"/>
      <c r="BF16" s="430"/>
      <c r="BG16" s="430"/>
      <c r="BH16" s="429"/>
      <c r="CW16" s="388"/>
      <c r="CX16" s="388"/>
      <c r="CY16" s="388"/>
      <c r="CZ16" s="388"/>
      <c r="DA16" s="388"/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8"/>
      <c r="DZ16" s="388"/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8"/>
      <c r="EM16" s="388"/>
      <c r="EN16" s="388"/>
      <c r="EO16" s="388"/>
      <c r="EP16" s="388"/>
      <c r="EQ16" s="390"/>
      <c r="ER16" s="390"/>
      <c r="ET16" s="388"/>
    </row>
    <row r="17" spans="54:150" ht="12.75">
      <c r="BB17" s="430"/>
      <c r="BC17" s="430"/>
      <c r="BD17" s="430"/>
      <c r="BE17" s="430"/>
      <c r="BF17" s="430"/>
      <c r="BG17" s="430"/>
      <c r="BH17" s="429"/>
      <c r="CW17" s="390"/>
      <c r="CX17" s="390"/>
      <c r="CY17" s="390"/>
      <c r="CZ17" s="390"/>
      <c r="DA17" s="390"/>
      <c r="DB17" s="390"/>
      <c r="DC17" s="390"/>
      <c r="DD17" s="390"/>
      <c r="DE17" s="390"/>
      <c r="DF17" s="390"/>
      <c r="DG17" s="390"/>
      <c r="DH17" s="390"/>
      <c r="DI17" s="390"/>
      <c r="DJ17" s="390"/>
      <c r="DK17" s="390"/>
      <c r="DL17" s="390"/>
      <c r="DM17" s="390"/>
      <c r="DN17" s="390"/>
      <c r="DO17" s="390"/>
      <c r="DP17" s="390"/>
      <c r="DQ17" s="390"/>
      <c r="DR17" s="390"/>
      <c r="DS17" s="390"/>
      <c r="DT17" s="390"/>
      <c r="DU17" s="390"/>
      <c r="DV17" s="390"/>
      <c r="DW17" s="390"/>
      <c r="DX17" s="390"/>
      <c r="DY17" s="390"/>
      <c r="DZ17" s="390"/>
      <c r="EA17" s="390"/>
      <c r="EB17" s="390"/>
      <c r="EC17" s="390"/>
      <c r="ED17" s="390"/>
      <c r="EE17" s="390"/>
      <c r="EF17" s="390"/>
      <c r="EG17" s="390"/>
      <c r="EH17" s="390"/>
      <c r="EI17" s="390"/>
      <c r="EJ17" s="390"/>
      <c r="EK17" s="390"/>
      <c r="EL17" s="390"/>
      <c r="EM17" s="390"/>
      <c r="EN17" s="390"/>
      <c r="EO17" s="390"/>
      <c r="EP17" s="390"/>
      <c r="EQ17" s="390"/>
      <c r="ER17" s="390"/>
      <c r="ET17" s="390"/>
    </row>
    <row r="18" spans="54:150" ht="12.75">
      <c r="BB18" s="429"/>
      <c r="BC18" s="429"/>
      <c r="BD18" s="429"/>
      <c r="BE18" s="429"/>
      <c r="BF18" s="429"/>
      <c r="BG18" s="429"/>
      <c r="BH18" s="429"/>
      <c r="CW18" s="390"/>
      <c r="CX18" s="390"/>
      <c r="CY18" s="390"/>
      <c r="CZ18" s="390"/>
      <c r="DA18" s="390"/>
      <c r="DB18" s="390"/>
      <c r="DC18" s="390"/>
      <c r="DD18" s="390"/>
      <c r="DE18" s="390"/>
      <c r="DF18" s="390"/>
      <c r="DG18" s="390"/>
      <c r="DH18" s="390"/>
      <c r="DI18" s="390"/>
      <c r="DJ18" s="390"/>
      <c r="DK18" s="390"/>
      <c r="DL18" s="390"/>
      <c r="DM18" s="390"/>
      <c r="DN18" s="390"/>
      <c r="DO18" s="390"/>
      <c r="DP18" s="390"/>
      <c r="DQ18" s="390"/>
      <c r="DR18" s="390"/>
      <c r="DS18" s="390"/>
      <c r="DT18" s="390"/>
      <c r="DU18" s="390"/>
      <c r="DV18" s="390"/>
      <c r="DW18" s="390"/>
      <c r="DX18" s="390"/>
      <c r="DY18" s="390"/>
      <c r="DZ18" s="390"/>
      <c r="EA18" s="390"/>
      <c r="EB18" s="390"/>
      <c r="EC18" s="390"/>
      <c r="ED18" s="390"/>
      <c r="EE18" s="390"/>
      <c r="EF18" s="390"/>
      <c r="EG18" s="390"/>
      <c r="EH18" s="390"/>
      <c r="EI18" s="390"/>
      <c r="EJ18" s="390"/>
      <c r="EK18" s="390"/>
      <c r="EL18" s="390"/>
      <c r="EM18" s="390"/>
      <c r="EN18" s="390"/>
      <c r="EO18" s="390"/>
      <c r="EP18" s="390"/>
      <c r="EQ18" s="390"/>
      <c r="ER18" s="390"/>
      <c r="ET18" s="390"/>
    </row>
    <row r="22" spans="69:73" ht="12.75">
      <c r="BQ22" s="431" t="s">
        <v>480</v>
      </c>
      <c r="BU22" s="431"/>
    </row>
    <row r="23" spans="25:40" ht="12.75">
      <c r="Y23" s="432"/>
      <c r="AF23" s="433"/>
      <c r="AN23" s="433"/>
    </row>
    <row r="30" ht="12.75">
      <c r="BP30" s="434"/>
    </row>
    <row r="31" s="395" customFormat="1" ht="12.75" customHeight="1">
      <c r="BP31" s="435"/>
    </row>
    <row r="32" s="417" customFormat="1" ht="12">
      <c r="BP32" s="436"/>
    </row>
    <row r="33" ht="12.75">
      <c r="BP33" s="434"/>
    </row>
    <row r="38" spans="72:73" ht="15.75">
      <c r="BT38" s="437" t="s">
        <v>481</v>
      </c>
      <c r="BU38" s="438">
        <v>0</v>
      </c>
    </row>
    <row r="41" ht="12.75">
      <c r="BQ41" s="431" t="s">
        <v>482</v>
      </c>
    </row>
    <row r="51" spans="69:70" ht="12.75">
      <c r="BQ51" s="439" t="s">
        <v>483</v>
      </c>
      <c r="BR51" s="439" t="s">
        <v>483</v>
      </c>
    </row>
    <row r="52" spans="69:70" ht="12.75">
      <c r="BQ52" s="439" t="s">
        <v>484</v>
      </c>
      <c r="BR52" s="439" t="s">
        <v>485</v>
      </c>
    </row>
    <row r="53" spans="69:70" ht="12.75">
      <c r="BQ53" s="440">
        <f>DatosGenerales!D263+DatosGenerales!D265+DatosGenerales!D267</f>
        <v>1400</v>
      </c>
      <c r="BR53" s="440">
        <f>DatosGenerales!D264+DatosGenerales!D266+DatosGenerales!D268</f>
        <v>1176</v>
      </c>
    </row>
    <row r="55" ht="12.75">
      <c r="BQ55" s="431" t="s">
        <v>486</v>
      </c>
    </row>
    <row r="65" spans="69:72" ht="12.75">
      <c r="BQ65" s="439" t="s">
        <v>487</v>
      </c>
      <c r="BR65" s="439" t="s">
        <v>488</v>
      </c>
      <c r="BS65" s="439" t="s">
        <v>489</v>
      </c>
      <c r="BT65" s="439"/>
    </row>
    <row r="66" spans="69:75" ht="12.75">
      <c r="BQ66" s="440">
        <f>DatosGenerales!D263+DatosGenerales!D264</f>
        <v>102</v>
      </c>
      <c r="BR66" s="440">
        <f>DatosGenerales!D265+DatosGenerales!D266</f>
        <v>1952</v>
      </c>
      <c r="BS66" s="440">
        <f>DatosGenerales!D267+DatosGenerales!D268</f>
        <v>522</v>
      </c>
      <c r="BT66" s="440"/>
      <c r="BU66" s="417"/>
      <c r="BV66" s="417"/>
      <c r="BW66" s="417"/>
    </row>
  </sheetData>
  <sheetProtection/>
  <mergeCells count="41">
    <mergeCell ref="EP4:EQ4"/>
    <mergeCell ref="BB5:BB6"/>
    <mergeCell ref="BC5:BC6"/>
    <mergeCell ref="BD5:BD6"/>
    <mergeCell ref="BE5:BE6"/>
    <mergeCell ref="BF5:BF6"/>
    <mergeCell ref="BG5:BG6"/>
    <mergeCell ref="DL4:DQ4"/>
    <mergeCell ref="DU4:DX4"/>
    <mergeCell ref="EB4:EG4"/>
    <mergeCell ref="BZ4:BZ6"/>
    <mergeCell ref="CD4:CF4"/>
    <mergeCell ref="EK4:EL4"/>
    <mergeCell ref="CK4:CL4"/>
    <mergeCell ref="CR4:CS4"/>
    <mergeCell ref="CY4:DC4"/>
    <mergeCell ref="DG4:DH4"/>
    <mergeCell ref="BX4:BX6"/>
    <mergeCell ref="BY4:BY6"/>
    <mergeCell ref="C4:E4"/>
    <mergeCell ref="I4:M4"/>
    <mergeCell ref="Q4:T4"/>
    <mergeCell ref="W4:AB4"/>
    <mergeCell ref="BV4:BV6"/>
    <mergeCell ref="BW4:BW6"/>
    <mergeCell ref="AV4:AX4"/>
    <mergeCell ref="BK4:BM4"/>
    <mergeCell ref="BQ4:BQ6"/>
    <mergeCell ref="BT4:BT6"/>
    <mergeCell ref="BU4:BU6"/>
    <mergeCell ref="BR4:BR6"/>
    <mergeCell ref="BS4:BS6"/>
    <mergeCell ref="AF3:AI3"/>
    <mergeCell ref="AN3:AQ3"/>
    <mergeCell ref="BB3:BG3"/>
    <mergeCell ref="C1:E1"/>
    <mergeCell ref="CY1:DC1"/>
    <mergeCell ref="AF2:AI2"/>
    <mergeCell ref="AN2:AQ2"/>
    <mergeCell ref="BB2:BG2"/>
    <mergeCell ref="BQ2:BZ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G32" sqref="BG32"/>
    </sheetView>
  </sheetViews>
  <sheetFormatPr defaultColWidth="11.421875" defaultRowHeight="12.75"/>
  <cols>
    <col min="1" max="1" width="2.7109375" style="441" customWidth="1"/>
    <col min="2" max="2" width="7.8515625" style="441" customWidth="1"/>
    <col min="3" max="3" width="11.421875" style="441" customWidth="1"/>
    <col min="4" max="4" width="12.00390625" style="441" customWidth="1"/>
    <col min="5" max="5" width="51.00390625" style="441" customWidth="1"/>
    <col min="6" max="6" width="2.7109375" style="441" customWidth="1"/>
    <col min="7" max="7" width="7.8515625" style="441" customWidth="1"/>
    <col min="8" max="9" width="11.421875" style="441" customWidth="1"/>
    <col min="10" max="10" width="51.00390625" style="441" customWidth="1"/>
    <col min="11" max="11" width="2.7109375" style="441" customWidth="1"/>
    <col min="12" max="12" width="7.8515625" style="441" customWidth="1"/>
    <col min="13" max="14" width="11.421875" style="441" customWidth="1"/>
    <col min="15" max="15" width="51.00390625" style="441" customWidth="1"/>
    <col min="16" max="16" width="2.7109375" style="441" customWidth="1"/>
    <col min="17" max="17" width="7.8515625" style="441" customWidth="1"/>
    <col min="18" max="19" width="11.421875" style="441" customWidth="1"/>
    <col min="20" max="20" width="51.00390625" style="441" customWidth="1"/>
    <col min="21" max="21" width="2.7109375" style="441" customWidth="1"/>
    <col min="22" max="22" width="7.8515625" style="441" customWidth="1"/>
    <col min="23" max="24" width="11.421875" style="441" customWidth="1"/>
    <col min="25" max="25" width="51.00390625" style="441" customWidth="1"/>
    <col min="26" max="26" width="2.7109375" style="441" customWidth="1"/>
    <col min="27" max="27" width="7.8515625" style="441" customWidth="1"/>
    <col min="28" max="29" width="11.421875" style="441" customWidth="1"/>
    <col min="30" max="30" width="51.00390625" style="441" customWidth="1"/>
    <col min="31" max="31" width="2.7109375" style="441" customWidth="1"/>
    <col min="32" max="32" width="7.8515625" style="441" customWidth="1"/>
    <col min="33" max="34" width="11.421875" style="441" customWidth="1"/>
    <col min="35" max="35" width="51.00390625" style="441" customWidth="1"/>
    <col min="36" max="36" width="2.7109375" style="441" customWidth="1"/>
    <col min="37" max="37" width="7.8515625" style="441" customWidth="1"/>
    <col min="38" max="39" width="11.421875" style="441" customWidth="1"/>
    <col min="40" max="40" width="51.00390625" style="441" customWidth="1"/>
    <col min="41" max="41" width="2.7109375" style="441" customWidth="1"/>
    <col min="42" max="42" width="7.8515625" style="441" customWidth="1"/>
    <col min="43" max="44" width="11.421875" style="441" customWidth="1"/>
    <col min="45" max="45" width="51.00390625" style="441" customWidth="1"/>
    <col min="46" max="46" width="2.7109375" style="441" customWidth="1"/>
    <col min="47" max="47" width="7.8515625" style="441" customWidth="1"/>
    <col min="48" max="49" width="11.421875" style="441" customWidth="1"/>
    <col min="50" max="50" width="51.00390625" style="441" customWidth="1"/>
    <col min="51" max="51" width="2.7109375" style="441" customWidth="1"/>
    <col min="52" max="52" width="7.8515625" style="441" customWidth="1"/>
    <col min="53" max="54" width="11.421875" style="441" customWidth="1"/>
    <col min="55" max="55" width="51.00390625" style="441" customWidth="1"/>
    <col min="56" max="56" width="2.7109375" style="441" customWidth="1"/>
    <col min="57" max="57" width="7.8515625" style="441" customWidth="1"/>
    <col min="58" max="59" width="11.421875" style="441" customWidth="1"/>
    <col min="60" max="60" width="51.00390625" style="441" customWidth="1"/>
    <col min="61" max="61" width="2.7109375" style="441" customWidth="1"/>
    <col min="62" max="16384" width="11.421875" style="441" customWidth="1"/>
  </cols>
  <sheetData>
    <row r="1" spans="1:61" ht="18.75" customHeight="1">
      <c r="A1" s="442"/>
      <c r="C1" s="431" t="s">
        <v>490</v>
      </c>
      <c r="F1" s="442"/>
      <c r="K1" s="442"/>
      <c r="P1" s="442"/>
      <c r="U1" s="442"/>
      <c r="Z1" s="442"/>
      <c r="AE1" s="442"/>
      <c r="AJ1" s="442"/>
      <c r="AO1" s="442"/>
      <c r="AT1" s="442"/>
      <c r="AY1" s="442"/>
      <c r="BD1" s="442"/>
      <c r="BF1" s="443"/>
      <c r="BI1" s="442"/>
    </row>
    <row r="2" spans="59:60" ht="12">
      <c r="BG2" s="444"/>
      <c r="BH2" s="443"/>
    </row>
    <row r="3" spans="3:58" s="431" customFormat="1" ht="12">
      <c r="C3" s="431" t="s">
        <v>491</v>
      </c>
      <c r="H3" s="431" t="s">
        <v>492</v>
      </c>
      <c r="M3" s="431" t="s">
        <v>493</v>
      </c>
      <c r="R3" s="431" t="s">
        <v>494</v>
      </c>
      <c r="W3" s="431" t="s">
        <v>495</v>
      </c>
      <c r="AB3" s="431" t="s">
        <v>496</v>
      </c>
      <c r="AG3" s="431" t="s">
        <v>497</v>
      </c>
      <c r="AL3" s="431" t="s">
        <v>498</v>
      </c>
      <c r="AQ3" s="431" t="s">
        <v>499</v>
      </c>
      <c r="AV3" s="431" t="s">
        <v>500</v>
      </c>
      <c r="BA3" s="431" t="s">
        <v>501</v>
      </c>
      <c r="BF3" s="431" t="s">
        <v>502</v>
      </c>
    </row>
    <row r="5" spans="8:59" ht="12">
      <c r="H5" s="443"/>
      <c r="I5" s="443"/>
      <c r="M5" s="443"/>
      <c r="N5" s="443"/>
      <c r="R5" s="443"/>
      <c r="S5" s="443"/>
      <c r="W5" s="443"/>
      <c r="X5" s="443"/>
      <c r="AB5" s="443"/>
      <c r="AC5" s="443"/>
      <c r="AG5" s="443"/>
      <c r="AH5" s="443"/>
      <c r="AL5" s="443"/>
      <c r="AM5" s="443"/>
      <c r="AQ5" s="443"/>
      <c r="AR5" s="443"/>
      <c r="AV5" s="443"/>
      <c r="AW5" s="443"/>
      <c r="BA5" s="443"/>
      <c r="BB5" s="443"/>
      <c r="BF5" s="443"/>
      <c r="BG5" s="443"/>
    </row>
    <row r="6" spans="8:59" ht="12">
      <c r="H6" s="443"/>
      <c r="I6" s="443"/>
      <c r="M6" s="443"/>
      <c r="N6" s="443"/>
      <c r="R6" s="443"/>
      <c r="S6" s="443"/>
      <c r="W6" s="443"/>
      <c r="X6" s="443"/>
      <c r="AB6" s="443"/>
      <c r="AC6" s="443"/>
      <c r="AG6" s="443"/>
      <c r="AH6" s="443"/>
      <c r="AL6" s="443"/>
      <c r="AM6" s="443"/>
      <c r="AQ6" s="443"/>
      <c r="AR6" s="443"/>
      <c r="AV6" s="443"/>
      <c r="AW6" s="443"/>
      <c r="BA6" s="443"/>
      <c r="BB6" s="443"/>
      <c r="BF6" s="443"/>
      <c r="BG6" s="443"/>
    </row>
    <row r="7" spans="28:29" ht="12">
      <c r="AB7" s="443"/>
      <c r="AC7" s="443"/>
    </row>
    <row r="11" ht="64.5" customHeight="1"/>
    <row r="22" ht="12" customHeight="1"/>
    <row r="23" ht="12" customHeight="1"/>
    <row r="24" ht="12" customHeight="1"/>
    <row r="25" spans="3:59" s="275" customFormat="1" ht="15.75">
      <c r="C25" s="437" t="s">
        <v>481</v>
      </c>
      <c r="D25" s="438">
        <v>800</v>
      </c>
      <c r="H25" s="437" t="s">
        <v>481</v>
      </c>
      <c r="I25" s="438">
        <v>50</v>
      </c>
      <c r="M25" s="437" t="s">
        <v>481</v>
      </c>
      <c r="N25" s="438">
        <v>50</v>
      </c>
      <c r="R25" s="437" t="s">
        <v>481</v>
      </c>
      <c r="S25" s="438">
        <v>50</v>
      </c>
      <c r="W25" s="437" t="s">
        <v>481</v>
      </c>
      <c r="X25" s="438">
        <v>50</v>
      </c>
      <c r="AB25" s="437" t="s">
        <v>481</v>
      </c>
      <c r="AC25" s="438">
        <v>0</v>
      </c>
      <c r="AG25" s="437" t="s">
        <v>481</v>
      </c>
      <c r="AH25" s="438">
        <v>2</v>
      </c>
      <c r="AL25" s="437" t="s">
        <v>481</v>
      </c>
      <c r="AM25" s="438">
        <v>0</v>
      </c>
      <c r="AQ25" s="437" t="s">
        <v>481</v>
      </c>
      <c r="AR25" s="438">
        <v>0</v>
      </c>
      <c r="AV25" s="437" t="s">
        <v>481</v>
      </c>
      <c r="AW25" s="438">
        <v>3</v>
      </c>
      <c r="BA25" s="437" t="s">
        <v>481</v>
      </c>
      <c r="BB25" s="438">
        <v>4</v>
      </c>
      <c r="BF25" s="437" t="s">
        <v>481</v>
      </c>
      <c r="BG25" s="438">
        <v>50</v>
      </c>
    </row>
    <row r="28" spans="8:44" s="445" customFormat="1" ht="15.75">
      <c r="H28" s="437" t="s">
        <v>503</v>
      </c>
      <c r="I28" s="446">
        <f>DatosDelitos!F303</f>
        <v>9254</v>
      </c>
      <c r="M28" s="437" t="s">
        <v>503</v>
      </c>
      <c r="N28" s="446">
        <f>DatosDelitos!G303</f>
        <v>6861</v>
      </c>
      <c r="R28" s="437" t="s">
        <v>503</v>
      </c>
      <c r="S28" s="446">
        <f>DatosDelitos!H303</f>
        <v>5530</v>
      </c>
      <c r="W28" s="437" t="s">
        <v>503</v>
      </c>
      <c r="X28" s="446">
        <f>DatosDelitos!I303</f>
        <v>4056</v>
      </c>
      <c r="AB28" s="437" t="s">
        <v>503</v>
      </c>
      <c r="AC28" s="446">
        <f>DatosDelitos!J303</f>
        <v>73</v>
      </c>
      <c r="AG28" s="437" t="s">
        <v>503</v>
      </c>
      <c r="AH28" s="446">
        <f>DatosDelitos!K303</f>
        <v>72</v>
      </c>
      <c r="AL28" s="437" t="s">
        <v>503</v>
      </c>
      <c r="AM28" s="446">
        <f>DatosDelitos!L303</f>
        <v>11</v>
      </c>
      <c r="AQ28" s="437" t="s">
        <v>503</v>
      </c>
      <c r="AR28" s="446">
        <f>DatosDelitos!M303</f>
        <v>8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Y1">
      <selection activeCell="AI1" sqref="AI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47" customFormat="1" ht="89.25">
      <c r="A1" s="447" t="s">
        <v>504</v>
      </c>
      <c r="B1" s="447" t="s">
        <v>505</v>
      </c>
      <c r="C1" s="447" t="s">
        <v>506</v>
      </c>
      <c r="D1" s="447" t="s">
        <v>507</v>
      </c>
      <c r="E1" s="447" t="s">
        <v>508</v>
      </c>
      <c r="F1" s="447" t="s">
        <v>509</v>
      </c>
      <c r="G1" s="447" t="s">
        <v>510</v>
      </c>
      <c r="H1" s="447" t="s">
        <v>511</v>
      </c>
      <c r="I1" s="447" t="s">
        <v>512</v>
      </c>
      <c r="J1" s="447" t="s">
        <v>513</v>
      </c>
      <c r="K1" s="447" t="s">
        <v>514</v>
      </c>
      <c r="L1" s="447" t="s">
        <v>515</v>
      </c>
      <c r="M1" s="447" t="s">
        <v>516</v>
      </c>
      <c r="N1" s="447" t="s">
        <v>517</v>
      </c>
      <c r="O1" s="447" t="s">
        <v>518</v>
      </c>
      <c r="P1" s="447" t="s">
        <v>519</v>
      </c>
      <c r="Q1" s="447" t="s">
        <v>520</v>
      </c>
      <c r="R1" s="447" t="s">
        <v>521</v>
      </c>
      <c r="S1" s="447" t="s">
        <v>522</v>
      </c>
      <c r="T1" s="447" t="s">
        <v>523</v>
      </c>
      <c r="U1" s="447" t="s">
        <v>524</v>
      </c>
      <c r="V1" s="447" t="s">
        <v>525</v>
      </c>
      <c r="W1" s="447" t="s">
        <v>526</v>
      </c>
      <c r="AA1" s="447" t="s">
        <v>527</v>
      </c>
      <c r="AB1" s="447" t="s">
        <v>528</v>
      </c>
      <c r="AC1" s="447" t="s">
        <v>529</v>
      </c>
    </row>
    <row r="2" spans="1:48" ht="12.75">
      <c r="A2" t="s">
        <v>454</v>
      </c>
      <c r="B2" t="s">
        <v>445</v>
      </c>
      <c r="C2" t="s">
        <v>427</v>
      </c>
      <c r="D2" t="s">
        <v>121</v>
      </c>
      <c r="E2" t="s">
        <v>121</v>
      </c>
      <c r="F2" t="s">
        <v>121</v>
      </c>
      <c r="G2" t="s">
        <v>149</v>
      </c>
      <c r="H2" t="s">
        <v>149</v>
      </c>
      <c r="I2" t="s">
        <v>121</v>
      </c>
      <c r="J2" t="s">
        <v>121</v>
      </c>
      <c r="K2" t="s">
        <v>121</v>
      </c>
      <c r="L2" t="s">
        <v>121</v>
      </c>
      <c r="M2" t="s">
        <v>121</v>
      </c>
      <c r="N2" t="s">
        <v>121</v>
      </c>
      <c r="O2" t="s">
        <v>121</v>
      </c>
      <c r="P2" t="s">
        <v>290</v>
      </c>
      <c r="Q2" t="s">
        <v>290</v>
      </c>
      <c r="R2" t="s">
        <v>264</v>
      </c>
      <c r="S2" t="s">
        <v>290</v>
      </c>
      <c r="T2" t="s">
        <v>290</v>
      </c>
      <c r="U2" t="s">
        <v>264</v>
      </c>
      <c r="V2" t="s">
        <v>661</v>
      </c>
      <c r="W2" t="s">
        <v>757</v>
      </c>
      <c r="Z2" t="s">
        <v>290</v>
      </c>
      <c r="AA2" t="s">
        <v>329</v>
      </c>
      <c r="AB2" t="s">
        <v>336</v>
      </c>
      <c r="AC2" t="s">
        <v>340</v>
      </c>
      <c r="AD2" t="s">
        <v>1066</v>
      </c>
      <c r="AE2" t="s">
        <v>156</v>
      </c>
      <c r="AF2" t="s">
        <v>583</v>
      </c>
      <c r="AG2" t="s">
        <v>386</v>
      </c>
      <c r="AI2" t="s">
        <v>844</v>
      </c>
      <c r="AL2" t="s">
        <v>1066</v>
      </c>
      <c r="AM2" t="s">
        <v>1066</v>
      </c>
      <c r="AN2" t="s">
        <v>1066</v>
      </c>
      <c r="AO2" t="s">
        <v>1066</v>
      </c>
      <c r="AR2" t="s">
        <v>1068</v>
      </c>
      <c r="AS2" t="s">
        <v>1068</v>
      </c>
      <c r="AT2" t="s">
        <v>1071</v>
      </c>
      <c r="AU2" t="s">
        <v>1071</v>
      </c>
      <c r="AV2" t="s">
        <v>1066</v>
      </c>
    </row>
    <row r="3" spans="1:48" ht="12.75">
      <c r="A3" t="s">
        <v>455</v>
      </c>
      <c r="B3" t="s">
        <v>446</v>
      </c>
      <c r="C3" t="s">
        <v>428</v>
      </c>
      <c r="D3" t="s">
        <v>122</v>
      </c>
      <c r="E3" t="s">
        <v>123</v>
      </c>
      <c r="F3" t="s">
        <v>123</v>
      </c>
      <c r="G3" t="s">
        <v>122</v>
      </c>
      <c r="H3" t="s">
        <v>122</v>
      </c>
      <c r="I3" t="s">
        <v>122</v>
      </c>
      <c r="J3" t="s">
        <v>122</v>
      </c>
      <c r="K3" t="s">
        <v>122</v>
      </c>
      <c r="L3" t="s">
        <v>122</v>
      </c>
      <c r="M3" t="s">
        <v>123</v>
      </c>
      <c r="N3" t="s">
        <v>123</v>
      </c>
      <c r="O3" t="s">
        <v>122</v>
      </c>
      <c r="P3" t="s">
        <v>123</v>
      </c>
      <c r="Q3" t="s">
        <v>123</v>
      </c>
      <c r="R3" t="s">
        <v>265</v>
      </c>
      <c r="S3" t="s">
        <v>123</v>
      </c>
      <c r="T3" t="s">
        <v>123</v>
      </c>
      <c r="U3" t="s">
        <v>265</v>
      </c>
      <c r="V3" t="s">
        <v>662</v>
      </c>
      <c r="W3" t="s">
        <v>758</v>
      </c>
      <c r="Z3" t="s">
        <v>123</v>
      </c>
      <c r="AA3" t="s">
        <v>330</v>
      </c>
      <c r="AB3" t="s">
        <v>337</v>
      </c>
      <c r="AC3" t="s">
        <v>341</v>
      </c>
      <c r="AD3" t="s">
        <v>1067</v>
      </c>
      <c r="AE3" t="s">
        <v>386</v>
      </c>
      <c r="AF3" t="s">
        <v>390</v>
      </c>
      <c r="AG3" t="s">
        <v>387</v>
      </c>
      <c r="AI3" t="s">
        <v>845</v>
      </c>
      <c r="AL3" t="s">
        <v>1067</v>
      </c>
      <c r="AM3" t="s">
        <v>1067</v>
      </c>
      <c r="AN3" t="s">
        <v>1067</v>
      </c>
      <c r="AO3" t="s">
        <v>1067</v>
      </c>
      <c r="AV3" t="s">
        <v>1067</v>
      </c>
    </row>
    <row r="4" spans="1:48" ht="12.75">
      <c r="A4" t="s">
        <v>456</v>
      </c>
      <c r="B4" t="s">
        <v>447</v>
      </c>
      <c r="C4" t="s">
        <v>429</v>
      </c>
      <c r="D4" t="s">
        <v>123</v>
      </c>
      <c r="E4" t="s">
        <v>125</v>
      </c>
      <c r="F4" t="s">
        <v>129</v>
      </c>
      <c r="G4" t="s">
        <v>123</v>
      </c>
      <c r="H4" t="s">
        <v>123</v>
      </c>
      <c r="I4" t="s">
        <v>123</v>
      </c>
      <c r="J4" t="s">
        <v>123</v>
      </c>
      <c r="K4" t="s">
        <v>124</v>
      </c>
      <c r="L4" t="s">
        <v>125</v>
      </c>
      <c r="M4" t="s">
        <v>139</v>
      </c>
      <c r="N4" t="s">
        <v>130</v>
      </c>
      <c r="O4" t="s">
        <v>123</v>
      </c>
      <c r="P4" t="s">
        <v>294</v>
      </c>
      <c r="Q4" t="s">
        <v>294</v>
      </c>
      <c r="R4" t="s">
        <v>266</v>
      </c>
      <c r="S4" t="s">
        <v>292</v>
      </c>
      <c r="T4" t="s">
        <v>291</v>
      </c>
      <c r="U4" t="s">
        <v>266</v>
      </c>
      <c r="V4" t="s">
        <v>663</v>
      </c>
      <c r="W4" t="s">
        <v>464</v>
      </c>
      <c r="Z4" t="s">
        <v>294</v>
      </c>
      <c r="AA4" t="s">
        <v>333</v>
      </c>
      <c r="AB4" t="s">
        <v>338</v>
      </c>
      <c r="AC4" t="s">
        <v>342</v>
      </c>
      <c r="AD4" t="s">
        <v>1068</v>
      </c>
      <c r="AE4" t="s">
        <v>155</v>
      </c>
      <c r="AF4" t="s">
        <v>391</v>
      </c>
      <c r="AG4" t="s">
        <v>1050</v>
      </c>
      <c r="AI4" t="s">
        <v>846</v>
      </c>
      <c r="AL4" t="s">
        <v>1068</v>
      </c>
      <c r="AM4" t="s">
        <v>1068</v>
      </c>
      <c r="AN4" t="s">
        <v>1068</v>
      </c>
      <c r="AO4" t="s">
        <v>1068</v>
      </c>
      <c r="AV4" t="s">
        <v>1068</v>
      </c>
    </row>
    <row r="5" spans="1:48" ht="12.75">
      <c r="A5" t="s">
        <v>227</v>
      </c>
      <c r="B5" t="s">
        <v>753</v>
      </c>
      <c r="C5" t="s">
        <v>430</v>
      </c>
      <c r="D5" t="s">
        <v>129</v>
      </c>
      <c r="E5" t="s">
        <v>130</v>
      </c>
      <c r="F5" t="s">
        <v>130</v>
      </c>
      <c r="G5" t="s">
        <v>124</v>
      </c>
      <c r="H5" t="s">
        <v>124</v>
      </c>
      <c r="I5" t="s">
        <v>125</v>
      </c>
      <c r="J5" t="s">
        <v>125</v>
      </c>
      <c r="K5" t="s">
        <v>125</v>
      </c>
      <c r="L5" t="s">
        <v>130</v>
      </c>
      <c r="M5" t="s">
        <v>130</v>
      </c>
      <c r="N5" t="s">
        <v>140</v>
      </c>
      <c r="O5" t="s">
        <v>125</v>
      </c>
      <c r="P5" t="s">
        <v>625</v>
      </c>
      <c r="Q5" t="s">
        <v>294</v>
      </c>
      <c r="R5" t="s">
        <v>267</v>
      </c>
      <c r="S5" t="s">
        <v>294</v>
      </c>
      <c r="T5" t="s">
        <v>292</v>
      </c>
      <c r="U5" t="s">
        <v>267</v>
      </c>
      <c r="V5" t="s">
        <v>664</v>
      </c>
      <c r="Z5" t="s">
        <v>625</v>
      </c>
      <c r="AA5" t="s">
        <v>334</v>
      </c>
      <c r="AC5" t="s">
        <v>343</v>
      </c>
      <c r="AD5" t="s">
        <v>1069</v>
      </c>
      <c r="AE5" t="s">
        <v>387</v>
      </c>
      <c r="AF5" t="s">
        <v>227</v>
      </c>
      <c r="AG5" t="s">
        <v>388</v>
      </c>
      <c r="AI5" t="s">
        <v>847</v>
      </c>
      <c r="AL5" t="s">
        <v>1069</v>
      </c>
      <c r="AM5" t="s">
        <v>1069</v>
      </c>
      <c r="AN5" t="s">
        <v>1069</v>
      </c>
      <c r="AO5" t="s">
        <v>1069</v>
      </c>
      <c r="AV5" t="s">
        <v>1069</v>
      </c>
    </row>
    <row r="6" spans="1:48" ht="12.75">
      <c r="A6" t="s">
        <v>457</v>
      </c>
      <c r="B6" t="s">
        <v>754</v>
      </c>
      <c r="C6" t="s">
        <v>431</v>
      </c>
      <c r="D6" t="s">
        <v>130</v>
      </c>
      <c r="E6" t="s">
        <v>135</v>
      </c>
      <c r="F6" t="s">
        <v>151</v>
      </c>
      <c r="G6" t="s">
        <v>129</v>
      </c>
      <c r="H6" t="s">
        <v>130</v>
      </c>
      <c r="I6" t="s">
        <v>129</v>
      </c>
      <c r="J6" t="s">
        <v>129</v>
      </c>
      <c r="K6" t="s">
        <v>130</v>
      </c>
      <c r="L6" t="s">
        <v>142</v>
      </c>
      <c r="M6" t="s">
        <v>137</v>
      </c>
      <c r="N6" t="s">
        <v>142</v>
      </c>
      <c r="O6" t="s">
        <v>129</v>
      </c>
      <c r="P6" t="s">
        <v>625</v>
      </c>
      <c r="Q6" t="s">
        <v>293</v>
      </c>
      <c r="R6" t="s">
        <v>317</v>
      </c>
      <c r="S6" t="s">
        <v>625</v>
      </c>
      <c r="T6" t="s">
        <v>294</v>
      </c>
      <c r="U6" t="s">
        <v>268</v>
      </c>
      <c r="V6" t="s">
        <v>665</v>
      </c>
      <c r="Z6" t="s">
        <v>755</v>
      </c>
      <c r="AA6" t="s">
        <v>334</v>
      </c>
      <c r="AD6" t="s">
        <v>1070</v>
      </c>
      <c r="AE6" t="s">
        <v>1050</v>
      </c>
      <c r="AF6" t="s">
        <v>228</v>
      </c>
      <c r="AI6" t="s">
        <v>848</v>
      </c>
      <c r="AL6" t="s">
        <v>1070</v>
      </c>
      <c r="AM6" t="s">
        <v>1070</v>
      </c>
      <c r="AN6" t="s">
        <v>1070</v>
      </c>
      <c r="AO6" t="s">
        <v>1070</v>
      </c>
      <c r="AV6" t="s">
        <v>1070</v>
      </c>
    </row>
    <row r="7" spans="1:48" ht="12.75">
      <c r="A7" t="s">
        <v>530</v>
      </c>
      <c r="B7" t="s">
        <v>755</v>
      </c>
      <c r="C7" t="s">
        <v>432</v>
      </c>
      <c r="D7" t="s">
        <v>137</v>
      </c>
      <c r="E7" t="s">
        <v>136</v>
      </c>
      <c r="F7" t="s">
        <v>132</v>
      </c>
      <c r="G7" t="s">
        <v>130</v>
      </c>
      <c r="H7" t="s">
        <v>137</v>
      </c>
      <c r="I7" t="s">
        <v>130</v>
      </c>
      <c r="J7" t="s">
        <v>130</v>
      </c>
      <c r="K7" t="s">
        <v>132</v>
      </c>
      <c r="L7" t="s">
        <v>755</v>
      </c>
      <c r="M7" t="s">
        <v>139</v>
      </c>
      <c r="O7" t="s">
        <v>130</v>
      </c>
      <c r="P7" t="s">
        <v>294</v>
      </c>
      <c r="Q7" t="s">
        <v>294</v>
      </c>
      <c r="R7" t="s">
        <v>318</v>
      </c>
      <c r="S7" t="s">
        <v>294</v>
      </c>
      <c r="T7" t="s">
        <v>294</v>
      </c>
      <c r="AD7" t="s">
        <v>1071</v>
      </c>
      <c r="AE7" t="s">
        <v>388</v>
      </c>
      <c r="AI7" t="s">
        <v>849</v>
      </c>
      <c r="AL7" t="s">
        <v>1071</v>
      </c>
      <c r="AM7" t="s">
        <v>1071</v>
      </c>
      <c r="AN7" t="s">
        <v>1071</v>
      </c>
      <c r="AO7" t="s">
        <v>1071</v>
      </c>
      <c r="AV7" t="s">
        <v>1071</v>
      </c>
    </row>
    <row r="8" spans="1:35" ht="12.75">
      <c r="A8" t="s">
        <v>755</v>
      </c>
      <c r="C8" t="s">
        <v>433</v>
      </c>
      <c r="D8" t="s">
        <v>138</v>
      </c>
      <c r="E8" t="s">
        <v>140</v>
      </c>
      <c r="F8" t="s">
        <v>154</v>
      </c>
      <c r="G8" t="s">
        <v>137</v>
      </c>
      <c r="H8" t="s">
        <v>140</v>
      </c>
      <c r="I8" t="s">
        <v>134</v>
      </c>
      <c r="J8" t="s">
        <v>136</v>
      </c>
      <c r="K8" t="s">
        <v>135</v>
      </c>
      <c r="L8" t="s">
        <v>133</v>
      </c>
      <c r="M8" t="s">
        <v>142</v>
      </c>
      <c r="O8" t="s">
        <v>136</v>
      </c>
      <c r="P8" t="s">
        <v>625</v>
      </c>
      <c r="R8" t="s">
        <v>319</v>
      </c>
      <c r="S8" t="s">
        <v>625</v>
      </c>
      <c r="AD8" t="s">
        <v>1072</v>
      </c>
      <c r="AI8" t="s">
        <v>850</v>
      </c>
    </row>
    <row r="9" spans="1:35" ht="12.75">
      <c r="A9" t="s">
        <v>531</v>
      </c>
      <c r="C9" t="s">
        <v>895</v>
      </c>
      <c r="D9" t="s">
        <v>140</v>
      </c>
      <c r="E9" t="s">
        <v>142</v>
      </c>
      <c r="F9" t="s">
        <v>156</v>
      </c>
      <c r="G9" t="s">
        <v>140</v>
      </c>
      <c r="H9" t="s">
        <v>142</v>
      </c>
      <c r="I9" t="s">
        <v>135</v>
      </c>
      <c r="J9" t="s">
        <v>137</v>
      </c>
      <c r="K9" t="s">
        <v>140</v>
      </c>
      <c r="L9" t="s">
        <v>134</v>
      </c>
      <c r="M9" t="s">
        <v>139</v>
      </c>
      <c r="O9" t="s">
        <v>137</v>
      </c>
      <c r="R9" t="s">
        <v>322</v>
      </c>
      <c r="AI9" t="s">
        <v>851</v>
      </c>
    </row>
    <row r="10" spans="1:35" ht="12.75">
      <c r="A10" t="s">
        <v>130</v>
      </c>
      <c r="C10" t="s">
        <v>434</v>
      </c>
      <c r="D10" t="s">
        <v>146</v>
      </c>
      <c r="E10" t="s">
        <v>145</v>
      </c>
      <c r="F10" t="s">
        <v>157</v>
      </c>
      <c r="G10" t="s">
        <v>142</v>
      </c>
      <c r="H10" t="s">
        <v>755</v>
      </c>
      <c r="I10" t="s">
        <v>136</v>
      </c>
      <c r="J10" t="s">
        <v>138</v>
      </c>
      <c r="K10" t="s">
        <v>146</v>
      </c>
      <c r="L10" t="s">
        <v>135</v>
      </c>
      <c r="M10" t="s">
        <v>142</v>
      </c>
      <c r="O10" t="s">
        <v>138</v>
      </c>
      <c r="R10" t="s">
        <v>321</v>
      </c>
      <c r="AI10" t="s">
        <v>852</v>
      </c>
    </row>
    <row r="11" spans="1:35" ht="12.75">
      <c r="A11" t="s">
        <v>132</v>
      </c>
      <c r="C11" t="s">
        <v>435</v>
      </c>
      <c r="D11" t="s">
        <v>755</v>
      </c>
      <c r="E11" t="s">
        <v>755</v>
      </c>
      <c r="F11" t="s">
        <v>137</v>
      </c>
      <c r="G11" t="s">
        <v>755</v>
      </c>
      <c r="H11" t="s">
        <v>136</v>
      </c>
      <c r="I11" t="s">
        <v>137</v>
      </c>
      <c r="J11" t="s">
        <v>140</v>
      </c>
      <c r="L11" t="s">
        <v>136</v>
      </c>
      <c r="O11" t="s">
        <v>140</v>
      </c>
      <c r="R11" t="s">
        <v>322</v>
      </c>
      <c r="AI11" t="s">
        <v>853</v>
      </c>
    </row>
    <row r="12" spans="1:35" ht="12.75">
      <c r="A12" t="s">
        <v>134</v>
      </c>
      <c r="D12" t="s">
        <v>146</v>
      </c>
      <c r="E12" t="s">
        <v>142</v>
      </c>
      <c r="F12" t="s">
        <v>138</v>
      </c>
      <c r="G12" t="s">
        <v>755</v>
      </c>
      <c r="H12" t="s">
        <v>137</v>
      </c>
      <c r="I12" t="s">
        <v>138</v>
      </c>
      <c r="J12" t="s">
        <v>142</v>
      </c>
      <c r="L12" t="s">
        <v>138</v>
      </c>
      <c r="O12" t="s">
        <v>142</v>
      </c>
      <c r="AI12" t="s">
        <v>854</v>
      </c>
    </row>
    <row r="13" spans="1:35" ht="12.75">
      <c r="A13" t="s">
        <v>135</v>
      </c>
      <c r="D13" t="s">
        <v>755</v>
      </c>
      <c r="E13" t="s">
        <v>145</v>
      </c>
      <c r="F13" t="s">
        <v>139</v>
      </c>
      <c r="G13" t="s">
        <v>755</v>
      </c>
      <c r="H13" t="s">
        <v>138</v>
      </c>
      <c r="I13" t="s">
        <v>140</v>
      </c>
      <c r="J13" t="s">
        <v>755</v>
      </c>
      <c r="L13" t="s">
        <v>140</v>
      </c>
      <c r="O13" t="s">
        <v>755</v>
      </c>
      <c r="AI13" t="s">
        <v>855</v>
      </c>
    </row>
    <row r="14" spans="1:35" ht="12.75">
      <c r="A14" t="s">
        <v>136</v>
      </c>
      <c r="D14" t="s">
        <v>755</v>
      </c>
      <c r="E14" t="s">
        <v>755</v>
      </c>
      <c r="F14" t="s">
        <v>146</v>
      </c>
      <c r="G14" t="s">
        <v>137</v>
      </c>
      <c r="H14" t="s">
        <v>140</v>
      </c>
      <c r="I14" t="s">
        <v>142</v>
      </c>
      <c r="J14" t="s">
        <v>133</v>
      </c>
      <c r="L14" t="s">
        <v>142</v>
      </c>
      <c r="O14" t="s">
        <v>755</v>
      </c>
      <c r="AI14" t="s">
        <v>856</v>
      </c>
    </row>
    <row r="15" spans="1:15" ht="12.75">
      <c r="A15" t="s">
        <v>137</v>
      </c>
      <c r="D15" t="s">
        <v>146</v>
      </c>
      <c r="E15" t="s">
        <v>142</v>
      </c>
      <c r="F15" t="s">
        <v>755</v>
      </c>
      <c r="G15" t="s">
        <v>138</v>
      </c>
      <c r="H15" t="s">
        <v>142</v>
      </c>
      <c r="I15" t="s">
        <v>755</v>
      </c>
      <c r="J15" t="s">
        <v>134</v>
      </c>
      <c r="O15" t="s">
        <v>140</v>
      </c>
    </row>
    <row r="16" spans="1:15" ht="12.75">
      <c r="A16" t="s">
        <v>138</v>
      </c>
      <c r="D16" t="s">
        <v>755</v>
      </c>
      <c r="E16" t="s">
        <v>145</v>
      </c>
      <c r="F16" t="s">
        <v>157</v>
      </c>
      <c r="G16" t="s">
        <v>140</v>
      </c>
      <c r="H16" t="s">
        <v>142</v>
      </c>
      <c r="I16" t="s">
        <v>134</v>
      </c>
      <c r="J16" t="s">
        <v>135</v>
      </c>
      <c r="O16" t="s">
        <v>142</v>
      </c>
    </row>
    <row r="17" spans="1:15" ht="12.75">
      <c r="A17" t="s">
        <v>139</v>
      </c>
      <c r="D17" t="s">
        <v>135</v>
      </c>
      <c r="F17" t="s">
        <v>137</v>
      </c>
      <c r="G17" t="s">
        <v>142</v>
      </c>
      <c r="I17" t="s">
        <v>135</v>
      </c>
      <c r="J17" t="s">
        <v>136</v>
      </c>
      <c r="O17" t="s">
        <v>755</v>
      </c>
    </row>
    <row r="18" spans="1:15" ht="12.75">
      <c r="A18" t="s">
        <v>140</v>
      </c>
      <c r="D18" t="s">
        <v>136</v>
      </c>
      <c r="F18" t="s">
        <v>138</v>
      </c>
      <c r="G18" t="s">
        <v>139</v>
      </c>
      <c r="I18" t="s">
        <v>136</v>
      </c>
      <c r="J18" t="s">
        <v>137</v>
      </c>
      <c r="O18" t="s">
        <v>136</v>
      </c>
    </row>
    <row r="19" spans="1:15" ht="12.75">
      <c r="A19" t="s">
        <v>142</v>
      </c>
      <c r="D19" t="s">
        <v>137</v>
      </c>
      <c r="F19" t="s">
        <v>139</v>
      </c>
      <c r="G19" t="s">
        <v>140</v>
      </c>
      <c r="I19" t="s">
        <v>137</v>
      </c>
      <c r="J19" t="s">
        <v>138</v>
      </c>
      <c r="O19" t="s">
        <v>137</v>
      </c>
    </row>
    <row r="20" spans="1:15" ht="12.75">
      <c r="A20" t="s">
        <v>146</v>
      </c>
      <c r="D20" t="s">
        <v>138</v>
      </c>
      <c r="F20" t="s">
        <v>140</v>
      </c>
      <c r="G20" t="s">
        <v>142</v>
      </c>
      <c r="I20" t="s">
        <v>138</v>
      </c>
      <c r="J20" t="s">
        <v>139</v>
      </c>
      <c r="O20" t="s">
        <v>138</v>
      </c>
    </row>
    <row r="21" spans="1:15" ht="12.75">
      <c r="A21" t="s">
        <v>755</v>
      </c>
      <c r="D21" t="s">
        <v>139</v>
      </c>
      <c r="F21" t="s">
        <v>141</v>
      </c>
      <c r="I21" t="s">
        <v>139</v>
      </c>
      <c r="J21" t="s">
        <v>140</v>
      </c>
      <c r="O21" t="s">
        <v>139</v>
      </c>
    </row>
    <row r="22" spans="4:15" ht="12.75">
      <c r="D22" t="s">
        <v>140</v>
      </c>
      <c r="F22" t="s">
        <v>142</v>
      </c>
      <c r="I22" t="s">
        <v>140</v>
      </c>
      <c r="J22" t="s">
        <v>142</v>
      </c>
      <c r="O22" t="s">
        <v>140</v>
      </c>
    </row>
    <row r="23" spans="4:15" ht="12.75">
      <c r="D23" t="s">
        <v>141</v>
      </c>
      <c r="F23" t="s">
        <v>146</v>
      </c>
      <c r="I23" t="s">
        <v>142</v>
      </c>
      <c r="J23" t="s">
        <v>142</v>
      </c>
      <c r="O23" t="s">
        <v>141</v>
      </c>
    </row>
    <row r="24" spans="4:15" ht="12.75">
      <c r="D24" t="s">
        <v>142</v>
      </c>
      <c r="F24" t="s">
        <v>140</v>
      </c>
      <c r="J24" t="s">
        <v>145</v>
      </c>
      <c r="O24" t="s">
        <v>142</v>
      </c>
    </row>
    <row r="25" spans="4:6" ht="12.75">
      <c r="D25" t="s">
        <v>145</v>
      </c>
      <c r="F25" t="s">
        <v>141</v>
      </c>
    </row>
    <row r="26" spans="4:6" ht="12.75">
      <c r="D26" t="s">
        <v>146</v>
      </c>
      <c r="F26" t="s">
        <v>142</v>
      </c>
    </row>
    <row r="27" ht="12.75">
      <c r="F27" t="s">
        <v>145</v>
      </c>
    </row>
    <row r="28" ht="12.75">
      <c r="F28" t="s">
        <v>146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65" t="s">
        <v>532</v>
      </c>
      <c r="C3" s="565"/>
    </row>
    <row r="4" spans="2:3" ht="12.75">
      <c r="B4" s="448" t="s">
        <v>533</v>
      </c>
      <c r="C4" s="449">
        <f>DatosMenores!D66</f>
        <v>193</v>
      </c>
    </row>
    <row r="5" spans="2:3" ht="12.75">
      <c r="B5" s="448" t="s">
        <v>534</v>
      </c>
      <c r="C5" s="450">
        <f>DatosMenores!D67</f>
        <v>3</v>
      </c>
    </row>
    <row r="6" spans="2:3" ht="12.75">
      <c r="B6" s="448" t="s">
        <v>535</v>
      </c>
      <c r="C6" s="450">
        <f>DatosMenores!D68</f>
        <v>288</v>
      </c>
    </row>
    <row r="7" spans="2:3" ht="25.5">
      <c r="B7" s="448" t="s">
        <v>536</v>
      </c>
      <c r="C7" s="450" t="str">
        <f>DatosMenores!D71</f>
        <v>S/D</v>
      </c>
    </row>
    <row r="8" spans="2:3" ht="25.5">
      <c r="B8" s="448" t="s">
        <v>537</v>
      </c>
      <c r="C8" s="450" t="str">
        <f>DatosMenores!D72</f>
        <v>S/D</v>
      </c>
    </row>
    <row r="9" spans="2:3" ht="25.5">
      <c r="B9" s="448" t="s">
        <v>538</v>
      </c>
      <c r="C9" s="450" t="str">
        <f>DatosMenores!D73</f>
        <v>S/D</v>
      </c>
    </row>
    <row r="10" spans="2:3" ht="25.5">
      <c r="B10" s="448" t="s">
        <v>875</v>
      </c>
      <c r="C10" s="450" t="str">
        <f>DatosMenores!D75</f>
        <v>S/D</v>
      </c>
    </row>
    <row r="11" spans="2:3" ht="12.75">
      <c r="B11" s="448" t="s">
        <v>539</v>
      </c>
      <c r="C11" s="450">
        <f>DatosMenores!D74</f>
        <v>1</v>
      </c>
    </row>
    <row r="12" spans="2:3" ht="12.75">
      <c r="B12" s="448" t="s">
        <v>540</v>
      </c>
      <c r="C12" s="450" t="str">
        <f>DatosMenores!D76</f>
        <v>S/D</v>
      </c>
    </row>
    <row r="13" spans="2:3" ht="25.5">
      <c r="B13" s="448" t="s">
        <v>541</v>
      </c>
      <c r="C13" s="450" t="str">
        <f>DatosMenores!D69</f>
        <v>S/D</v>
      </c>
    </row>
    <row r="14" spans="2:3" ht="25.5">
      <c r="B14" s="448" t="s">
        <v>542</v>
      </c>
      <c r="C14" s="450" t="str">
        <f>DatosMenores!D70</f>
        <v>S/D</v>
      </c>
    </row>
  </sheetData>
  <sheetProtection/>
  <mergeCells count="1">
    <mergeCell ref="B3:C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61"/>
  <sheetViews>
    <sheetView showGridLines="0" showRowColHeaders="0" zoomScalePageLayoutView="0" workbookViewId="0" topLeftCell="A7">
      <selection activeCell="B8" sqref="B8"/>
    </sheetView>
  </sheetViews>
  <sheetFormatPr defaultColWidth="11.421875" defaultRowHeight="12.75"/>
  <cols>
    <col min="1" max="1" width="2.7109375" style="15" customWidth="1"/>
    <col min="2" max="2" width="58.140625" style="15" customWidth="1"/>
    <col min="3" max="3" width="6.421875" style="15" customWidth="1"/>
    <col min="4" max="4" width="58.140625" style="15" customWidth="1"/>
    <col min="5" max="16384" width="11.421875" style="15" customWidth="1"/>
  </cols>
  <sheetData>
    <row r="1" ht="6" customHeight="1"/>
    <row r="2" ht="5.25" customHeight="1"/>
    <row r="3" ht="18">
      <c r="B3" s="16" t="s">
        <v>578</v>
      </c>
    </row>
    <row r="4" ht="6.75" customHeight="1"/>
    <row r="6" spans="2:4" ht="12.75">
      <c r="B6" s="17" t="s">
        <v>579</v>
      </c>
      <c r="D6" s="17" t="s">
        <v>580</v>
      </c>
    </row>
    <row r="7" ht="8.25" customHeight="1"/>
    <row r="8" spans="2:4" ht="12.75">
      <c r="B8" s="18" t="s">
        <v>581</v>
      </c>
      <c r="D8" s="18" t="s">
        <v>582</v>
      </c>
    </row>
    <row r="9" spans="2:4" ht="12.75">
      <c r="B9" s="18" t="s">
        <v>583</v>
      </c>
      <c r="D9" s="18" t="s">
        <v>584</v>
      </c>
    </row>
    <row r="10" spans="2:4" ht="12.75">
      <c r="B10" s="18" t="s">
        <v>585</v>
      </c>
      <c r="D10" s="18" t="s">
        <v>586</v>
      </c>
    </row>
    <row r="11" spans="2:4" ht="12.75">
      <c r="B11" s="18" t="s">
        <v>587</v>
      </c>
      <c r="D11" s="18" t="s">
        <v>588</v>
      </c>
    </row>
    <row r="12" spans="2:4" ht="12.75">
      <c r="B12" s="18" t="s">
        <v>589</v>
      </c>
      <c r="D12" s="18" t="s">
        <v>590</v>
      </c>
    </row>
    <row r="13" spans="2:4" ht="12.75">
      <c r="B13" s="18" t="s">
        <v>591</v>
      </c>
      <c r="D13" s="18" t="s">
        <v>592</v>
      </c>
    </row>
    <row r="14" spans="2:4" ht="12.75">
      <c r="B14" s="18" t="s">
        <v>593</v>
      </c>
      <c r="D14" s="18" t="s">
        <v>594</v>
      </c>
    </row>
    <row r="15" spans="2:4" ht="12.75">
      <c r="B15" s="18" t="s">
        <v>595</v>
      </c>
      <c r="D15" s="18" t="s">
        <v>596</v>
      </c>
    </row>
    <row r="16" spans="2:4" ht="12.75">
      <c r="B16" s="18" t="s">
        <v>597</v>
      </c>
      <c r="D16" s="18" t="s">
        <v>598</v>
      </c>
    </row>
    <row r="17" spans="2:4" ht="12.75">
      <c r="B17" s="18" t="s">
        <v>599</v>
      </c>
      <c r="D17" s="18" t="s">
        <v>600</v>
      </c>
    </row>
    <row r="18" spans="2:4" ht="12.75">
      <c r="B18" s="18" t="s">
        <v>601</v>
      </c>
      <c r="D18" s="18" t="s">
        <v>602</v>
      </c>
    </row>
    <row r="19" spans="2:4" ht="12.75">
      <c r="B19" s="18" t="s">
        <v>603</v>
      </c>
      <c r="D19" s="18" t="s">
        <v>604</v>
      </c>
    </row>
    <row r="20" spans="2:4" ht="12.75">
      <c r="B20" s="18" t="s">
        <v>605</v>
      </c>
      <c r="D20" s="18"/>
    </row>
    <row r="21" ht="20.25" customHeight="1">
      <c r="B21" s="18"/>
    </row>
    <row r="22" spans="2:4" ht="12.75">
      <c r="B22" s="17" t="s">
        <v>606</v>
      </c>
      <c r="D22" s="19"/>
    </row>
    <row r="23" ht="8.25" customHeight="1"/>
    <row r="24" spans="2:4" ht="12.75">
      <c r="B24" s="20" t="s">
        <v>607</v>
      </c>
      <c r="D24" s="18"/>
    </row>
    <row r="25" spans="2:4" ht="12.75">
      <c r="B25" s="20" t="s">
        <v>608</v>
      </c>
      <c r="D25" s="18"/>
    </row>
    <row r="26" spans="2:4" ht="12.75">
      <c r="B26" s="20" t="s">
        <v>609</v>
      </c>
      <c r="D26" s="18"/>
    </row>
    <row r="27" spans="2:4" ht="12.75">
      <c r="B27" s="20" t="s">
        <v>610</v>
      </c>
      <c r="D27" s="18"/>
    </row>
    <row r="28" spans="2:4" ht="12.75">
      <c r="B28" s="20" t="s">
        <v>611</v>
      </c>
      <c r="D28" s="18"/>
    </row>
    <row r="29" spans="2:4" ht="12.75">
      <c r="B29" s="20" t="s">
        <v>612</v>
      </c>
      <c r="D29" s="18"/>
    </row>
    <row r="30" spans="2:4" ht="12.75">
      <c r="B30" s="20" t="s">
        <v>613</v>
      </c>
      <c r="D30" s="18"/>
    </row>
    <row r="31" spans="2:4" ht="12.75">
      <c r="B31" s="20" t="s">
        <v>614</v>
      </c>
      <c r="D31" s="18"/>
    </row>
    <row r="32" ht="20.25" customHeight="1">
      <c r="B32" s="18"/>
    </row>
    <row r="33" spans="2:4" ht="12.75">
      <c r="B33" s="17" t="s">
        <v>615</v>
      </c>
      <c r="D33" s="17" t="s">
        <v>616</v>
      </c>
    </row>
    <row r="34" ht="7.5" customHeight="1"/>
    <row r="35" spans="2:4" ht="12.75">
      <c r="B35" s="18" t="s">
        <v>617</v>
      </c>
      <c r="D35" s="18" t="s">
        <v>618</v>
      </c>
    </row>
    <row r="36" spans="2:4" ht="12.75">
      <c r="B36" s="18" t="s">
        <v>619</v>
      </c>
      <c r="D36" s="18" t="s">
        <v>620</v>
      </c>
    </row>
    <row r="37" spans="2:4" ht="12.75">
      <c r="B37" s="18" t="s">
        <v>621</v>
      </c>
      <c r="D37" s="18" t="s">
        <v>622</v>
      </c>
    </row>
    <row r="38" spans="2:4" ht="12.75">
      <c r="B38" s="18" t="s">
        <v>623</v>
      </c>
      <c r="D38" s="18" t="s">
        <v>624</v>
      </c>
    </row>
    <row r="39" spans="2:4" ht="12.75">
      <c r="B39" s="18" t="s">
        <v>625</v>
      </c>
      <c r="D39" s="18" t="s">
        <v>626</v>
      </c>
    </row>
    <row r="40" spans="2:4" ht="12.75">
      <c r="B40" s="18" t="s">
        <v>627</v>
      </c>
      <c r="D40" s="18"/>
    </row>
    <row r="41" ht="20.25" customHeight="1"/>
    <row r="42" spans="2:4" ht="12.75">
      <c r="B42" s="17" t="s">
        <v>628</v>
      </c>
      <c r="D42" s="17" t="s">
        <v>629</v>
      </c>
    </row>
    <row r="43" ht="8.25" customHeight="1"/>
    <row r="44" spans="2:4" ht="12.75">
      <c r="B44" s="18" t="s">
        <v>618</v>
      </c>
      <c r="D44" s="20" t="s">
        <v>630</v>
      </c>
    </row>
    <row r="45" spans="2:4" ht="12.75">
      <c r="B45" s="18" t="s">
        <v>631</v>
      </c>
      <c r="D45" s="20" t="s">
        <v>632</v>
      </c>
    </row>
    <row r="46" spans="2:4" ht="12.75">
      <c r="B46" s="18" t="s">
        <v>633</v>
      </c>
      <c r="D46" s="20" t="s">
        <v>634</v>
      </c>
    </row>
    <row r="47" spans="2:4" ht="12.75">
      <c r="B47" s="18" t="s">
        <v>624</v>
      </c>
      <c r="D47" s="20" t="s">
        <v>635</v>
      </c>
    </row>
    <row r="48" spans="2:4" ht="12.75">
      <c r="B48" s="18" t="s">
        <v>626</v>
      </c>
      <c r="D48" s="20" t="s">
        <v>636</v>
      </c>
    </row>
    <row r="49" ht="12.75">
      <c r="D49" s="20" t="s">
        <v>637</v>
      </c>
    </row>
    <row r="50" spans="2:4" ht="12.75">
      <c r="B50" s="17" t="s">
        <v>638</v>
      </c>
      <c r="D50" s="20" t="s">
        <v>639</v>
      </c>
    </row>
    <row r="51" ht="12.75">
      <c r="D51" s="20" t="s">
        <v>640</v>
      </c>
    </row>
    <row r="52" spans="2:4" ht="12.75">
      <c r="B52" s="20" t="s">
        <v>641</v>
      </c>
      <c r="D52" s="20" t="s">
        <v>642</v>
      </c>
    </row>
    <row r="53" spans="2:4" ht="12.75">
      <c r="B53" s="20" t="s">
        <v>643</v>
      </c>
      <c r="D53" s="20" t="s">
        <v>644</v>
      </c>
    </row>
    <row r="54" spans="2:4" ht="12.75">
      <c r="B54" s="20" t="s">
        <v>644</v>
      </c>
      <c r="D54" s="20" t="s">
        <v>645</v>
      </c>
    </row>
    <row r="55" ht="12.75">
      <c r="D55" s="20" t="s">
        <v>619</v>
      </c>
    </row>
    <row r="56" ht="12.75">
      <c r="D56" s="18"/>
    </row>
    <row r="57" spans="2:4" ht="12.75">
      <c r="B57" s="17" t="s">
        <v>646</v>
      </c>
      <c r="D57" s="18"/>
    </row>
    <row r="59" ht="12.75">
      <c r="B59" s="20" t="s">
        <v>644</v>
      </c>
    </row>
    <row r="60" ht="12.75">
      <c r="B60" s="20" t="s">
        <v>647</v>
      </c>
    </row>
    <row r="61" ht="12.75">
      <c r="B61" s="20" t="s">
        <v>619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FSup_Penal" display="Actividad en materia penal"/>
    <hyperlink ref="B25" location="FSup_Aforamientos" display="Aforamientos"/>
    <hyperlink ref="B26" r:id="rId1" display="Actividad en materia civil"/>
    <hyperlink ref="B27" location="FSup_ContenciosoAdm" display="Actividad en materia contencioso-administrativa"/>
    <hyperlink ref="B28" location="FSup_Laboral" display="Actividad en materia laboral"/>
    <hyperlink ref="B29" location="FSup_DilPrep_Origen" display="Diligencias preprocesales penales (origen)"/>
    <hyperlink ref="B30" location="FSup_DilPrep_Destino" display="Diligencias preprocesales penales (destino)"/>
    <hyperlink ref="B31" location="FSup_ActividadGub" display="Actividad gubernativa"/>
    <hyperlink ref="B35" location="MenoresDilyExp" display="Diligencias preliminares / expedientes de reforma"/>
    <hyperlink ref="D35" location="VGeneroProcSent" display="Procedimientos / sentencias"/>
    <hyperlink ref="B36" location="MenoresSent" display="Sentencias"/>
    <hyperlink ref="D36" location="VGeneroIncoa" display="Conductas delictivas en los procedimientos incoados"/>
    <hyperlink ref="B37" location="MenoresMed" display="Medidas"/>
    <hyperlink ref="D37" location="VGeneroCalif" display="Conductas delictivas en los procedimientos calificados"/>
    <hyperlink ref="B38" location="MenoresDel" display="Delitos"/>
    <hyperlink ref="D38" location="VGeneroParent" display="Parentesco entre víctima y agresor"/>
    <hyperlink ref="B39" location="MenoresFalt" display="Faltas"/>
    <hyperlink ref="D39" location="VGeneroMCaut" display="Medidas cautelares"/>
    <hyperlink ref="B40" location="MenoresProtec" display="Protección"/>
    <hyperlink ref="B44" location="VDomesticaProcSent" display="Procedimientos / sentencias"/>
    <hyperlink ref="D44" location="SegVialDilPrevias" display="Diligencias previas"/>
    <hyperlink ref="B45" location="VDomesticaIncoa" display="Procedimientos incoados"/>
    <hyperlink ref="D45" location="SegVialDilUrgentesIncoadas" display="Diligencias urgentes incoadas"/>
    <hyperlink ref="B46" location="VDomesticaCalif" display="Procedimientos calificados"/>
    <hyperlink ref="D46" location="SegVialDilUrgentesCalificadas" display="Diligencias urgentes calificadas"/>
    <hyperlink ref="B47" location="VDomesticaParent" display="Parentesco entre víctima y agresor"/>
    <hyperlink ref="D47" location="SegVialPAIncoados" display="Procedimientos abreviados incoados"/>
    <hyperlink ref="B48" location="VDomesticaMCaut" display="Medidas cautelares"/>
    <hyperlink ref="D48" location="SegVialPACalificados" display="Procedimientos abreviados calificados"/>
    <hyperlink ref="D49" location="SegVialSumIncoados" display="Sumarios incoados"/>
    <hyperlink ref="D50" location="SegVialSumCalificados" display="Sumarios calificados"/>
    <hyperlink ref="D51" location="SegVialJurIncoados" display="Jurados incoados"/>
    <hyperlink ref="B52" location="SinLaboralInfracciones" display="Infracciones"/>
    <hyperlink ref="D52" location="SegVialJurCalificados" display="Jurados calificados"/>
    <hyperlink ref="B53" location="SinLaboralDelitosCausasPend" display="Delitos causas pendientes"/>
    <hyperlink ref="D53" location="SegVialDilInvestigacion" display="Diligencias de investigación"/>
    <hyperlink ref="B54" location="SinLaboralDilInvestigacion" display="Diligencias de investigación"/>
    <hyperlink ref="D54" location="SegVialMedidasPrision" display="Medidas de prisión"/>
    <hyperlink ref="D55" location="SegVialSentencias" display="Sentencias"/>
    <hyperlink ref="B59" location="MedioAmbDilInvestigacion" display="Diligencias de investigación"/>
    <hyperlink ref="B60" location="MedioAmbProcJudiciales" display="Procedimientos judiciales"/>
    <hyperlink ref="B61" location="MedioAmbSentencias" display="Sentencia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24"/>
  <sheetViews>
    <sheetView showGridLines="0" showRowColHeaders="0" zoomScalePageLayoutView="0" workbookViewId="0" topLeftCell="A7">
      <selection activeCell="BB29" sqref="BB29"/>
    </sheetView>
  </sheetViews>
  <sheetFormatPr defaultColWidth="11.421875" defaultRowHeight="12.75"/>
  <cols>
    <col min="1" max="1" width="2.7109375" style="384" customWidth="1"/>
    <col min="2" max="2" width="4.421875" style="384" customWidth="1"/>
    <col min="3" max="8" width="18.7109375" style="384" customWidth="1"/>
    <col min="9" max="9" width="4.421875" style="384" customWidth="1"/>
    <col min="10" max="10" width="2.7109375" style="384" customWidth="1"/>
    <col min="11" max="11" width="4.57421875" style="384" customWidth="1"/>
    <col min="12" max="12" width="20.7109375" style="384" customWidth="1"/>
    <col min="13" max="13" width="20.57421875" style="384" customWidth="1"/>
    <col min="14" max="16" width="20.7109375" style="384" customWidth="1"/>
    <col min="17" max="17" width="2.7109375" style="384" customWidth="1"/>
    <col min="18" max="18" width="4.57421875" style="384" customWidth="1"/>
    <col min="19" max="26" width="14.7109375" style="384" customWidth="1"/>
    <col min="27" max="27" width="4.57421875" style="384" customWidth="1"/>
    <col min="28" max="28" width="2.7109375" style="384" customWidth="1"/>
    <col min="29" max="29" width="4.57421875" style="384" customWidth="1"/>
    <col min="30" max="37" width="13.7109375" style="384" customWidth="1"/>
    <col min="38" max="38" width="4.57421875" style="384" customWidth="1"/>
    <col min="39" max="39" width="2.7109375" style="384" customWidth="1"/>
    <col min="40" max="40" width="4.57421875" style="384" customWidth="1"/>
    <col min="41" max="43" width="30.7109375" style="384" customWidth="1"/>
    <col min="44" max="44" width="4.57421875" style="384" customWidth="1"/>
    <col min="45" max="45" width="2.7109375" style="384" customWidth="1"/>
    <col min="46" max="46" width="4.57421875" style="384" customWidth="1"/>
    <col min="47" max="52" width="13.7109375" style="384" customWidth="1"/>
    <col min="53" max="53" width="4.57421875" style="384" customWidth="1"/>
    <col min="54" max="16384" width="11.421875" style="384" customWidth="1"/>
  </cols>
  <sheetData>
    <row r="1" spans="1:45" ht="18.75">
      <c r="A1" s="385"/>
      <c r="B1" s="386"/>
      <c r="C1" s="567" t="s">
        <v>543</v>
      </c>
      <c r="D1" s="567"/>
      <c r="E1" s="567"/>
      <c r="F1" s="567"/>
      <c r="G1" s="567"/>
      <c r="H1" s="567"/>
      <c r="J1" s="385"/>
      <c r="Q1" s="385"/>
      <c r="AB1" s="385"/>
      <c r="AM1" s="385"/>
      <c r="AS1" s="385"/>
    </row>
    <row r="2" spans="9:19" s="392" customFormat="1" ht="11.25">
      <c r="I2" s="393"/>
      <c r="S2" s="393"/>
    </row>
    <row r="3" spans="9:19" s="392" customFormat="1" ht="12.75">
      <c r="I3" s="384"/>
      <c r="L3" s="384"/>
      <c r="M3" s="384"/>
      <c r="N3" s="384"/>
      <c r="O3" s="384"/>
      <c r="P3" s="384"/>
      <c r="S3" s="393"/>
    </row>
    <row r="4" spans="3:52" s="395" customFormat="1" ht="14.25" customHeight="1">
      <c r="C4" s="558" t="s">
        <v>199</v>
      </c>
      <c r="D4" s="558"/>
      <c r="E4" s="558"/>
      <c r="F4" s="558"/>
      <c r="G4" s="558"/>
      <c r="H4" s="558"/>
      <c r="I4" s="384"/>
      <c r="L4" s="558" t="s">
        <v>416</v>
      </c>
      <c r="M4" s="558"/>
      <c r="N4" s="558"/>
      <c r="O4" s="558"/>
      <c r="P4" s="558"/>
      <c r="S4" s="558" t="s">
        <v>173</v>
      </c>
      <c r="T4" s="558"/>
      <c r="U4" s="558"/>
      <c r="V4" s="558"/>
      <c r="W4" s="558"/>
      <c r="X4" s="558"/>
      <c r="Y4" s="558"/>
      <c r="Z4" s="558"/>
      <c r="AD4" s="558" t="s">
        <v>159</v>
      </c>
      <c r="AE4" s="558"/>
      <c r="AF4" s="558"/>
      <c r="AG4" s="558"/>
      <c r="AH4" s="558"/>
      <c r="AI4" s="558"/>
      <c r="AJ4" s="558"/>
      <c r="AK4" s="558"/>
      <c r="AO4" s="558" t="s">
        <v>170</v>
      </c>
      <c r="AP4" s="558"/>
      <c r="AQ4" s="558"/>
      <c r="AU4" s="558" t="s">
        <v>532</v>
      </c>
      <c r="AV4" s="558"/>
      <c r="AW4" s="558"/>
      <c r="AX4" s="558"/>
      <c r="AY4" s="558"/>
      <c r="AZ4" s="558"/>
    </row>
    <row r="5" spans="9:45" s="395" customFormat="1" ht="14.25" customHeight="1">
      <c r="I5" s="384"/>
      <c r="AB5" s="392"/>
      <c r="AM5" s="392"/>
      <c r="AS5" s="392"/>
    </row>
    <row r="6" spans="9:45" s="395" customFormat="1" ht="14.25" customHeight="1">
      <c r="I6" s="384"/>
      <c r="L6" s="568" t="s">
        <v>392</v>
      </c>
      <c r="M6" s="569" t="s">
        <v>544</v>
      </c>
      <c r="N6" s="569" t="s">
        <v>545</v>
      </c>
      <c r="O6" s="570" t="s">
        <v>546</v>
      </c>
      <c r="P6" s="570"/>
      <c r="Q6" s="394"/>
      <c r="AB6" s="392"/>
      <c r="AM6" s="392"/>
      <c r="AS6" s="392"/>
    </row>
    <row r="7" spans="3:52" s="395" customFormat="1" ht="27">
      <c r="C7" s="566" t="s">
        <v>866</v>
      </c>
      <c r="D7" s="406" t="str">
        <f>DatosMenores!C53</f>
        <v>Incoadas en el año</v>
      </c>
      <c r="E7" s="398" t="str">
        <f>DatosMenores!C54</f>
        <v>Archivadas por edad menor de 14 años</v>
      </c>
      <c r="F7" s="398" t="str">
        <f>DatosMenores!C55</f>
        <v>Archivadas por desistimiento de incoación (art. 18)</v>
      </c>
      <c r="G7" s="409" t="str">
        <f>DatosMenores!C56</f>
        <v>Archivadas por otras causas</v>
      </c>
      <c r="H7" s="409" t="str">
        <f>DatosMenores!C57</f>
        <v>Pendientes a 31 de diciembre</v>
      </c>
      <c r="I7" s="384"/>
      <c r="K7" s="394"/>
      <c r="L7" s="568"/>
      <c r="M7" s="569"/>
      <c r="N7" s="569"/>
      <c r="O7" s="407" t="s">
        <v>547</v>
      </c>
      <c r="P7" s="409" t="s">
        <v>548</v>
      </c>
      <c r="Q7" s="394"/>
      <c r="S7" s="451" t="s">
        <v>549</v>
      </c>
      <c r="T7" s="397" t="s">
        <v>550</v>
      </c>
      <c r="U7" s="397" t="s">
        <v>551</v>
      </c>
      <c r="V7" s="397" t="s">
        <v>552</v>
      </c>
      <c r="W7" s="397" t="s">
        <v>553</v>
      </c>
      <c r="X7" s="397" t="s">
        <v>554</v>
      </c>
      <c r="Y7" s="397" t="s">
        <v>555</v>
      </c>
      <c r="Z7" s="451" t="s">
        <v>172</v>
      </c>
      <c r="AD7" s="396" t="str">
        <f>DatosMenores!C4</f>
        <v>Homicidio/Asesinato dolosos</v>
      </c>
      <c r="AE7" s="397" t="str">
        <f>DatosMenores!C5</f>
        <v>Lesiones</v>
      </c>
      <c r="AF7" s="397" t="str">
        <f>DatosMenores!C6</f>
        <v>Agresión sexual</v>
      </c>
      <c r="AG7" s="397" t="str">
        <f>DatosMenores!C7</f>
        <v>Abuso sexual</v>
      </c>
      <c r="AH7" s="397" t="str">
        <f>DatosMenores!C8</f>
        <v>Robos con fuerza</v>
      </c>
      <c r="AI7" s="451" t="str">
        <f>DatosMenores!C9</f>
        <v>Robos con violencia o intimidación</v>
      </c>
      <c r="AJ7" s="397" t="str">
        <f>DatosMenores!C10</f>
        <v>Hurtos</v>
      </c>
      <c r="AK7" s="451" t="str">
        <f>DatosMenores!C11</f>
        <v>Daños</v>
      </c>
      <c r="AL7" s="394"/>
      <c r="AO7" s="396" t="str">
        <f>DatosMenores!C19</f>
        <v>Patrimonio</v>
      </c>
      <c r="AP7" s="397" t="str">
        <f>DatosMenores!C20</f>
        <v>Personas</v>
      </c>
      <c r="AQ7" s="398" t="str">
        <f>DatosMenores!C21</f>
        <v>Otras</v>
      </c>
      <c r="AR7" s="394"/>
      <c r="AU7" s="396" t="s">
        <v>533</v>
      </c>
      <c r="AV7" s="396" t="s">
        <v>534</v>
      </c>
      <c r="AW7" s="397" t="s">
        <v>535</v>
      </c>
      <c r="AX7" s="397" t="s">
        <v>536</v>
      </c>
      <c r="AY7" s="397" t="s">
        <v>537</v>
      </c>
      <c r="AZ7" s="451" t="s">
        <v>538</v>
      </c>
    </row>
    <row r="8" spans="3:52" s="417" customFormat="1" ht="12.75">
      <c r="C8" s="566"/>
      <c r="D8" s="425">
        <f>DatosMenores!D53</f>
        <v>2355</v>
      </c>
      <c r="E8" s="425">
        <f>DatosMenores!D54</f>
        <v>240</v>
      </c>
      <c r="F8" s="425">
        <f>DatosMenores!D55</f>
        <v>200</v>
      </c>
      <c r="G8" s="425">
        <f>DatosMenores!D56</f>
        <v>1911</v>
      </c>
      <c r="H8" s="418">
        <f>DatosMenores!D57</f>
        <v>238</v>
      </c>
      <c r="I8" s="384"/>
      <c r="L8" s="418">
        <f>DatosMenores!D45</f>
        <v>45</v>
      </c>
      <c r="M8" s="419">
        <f>DatosMenores!D46</f>
        <v>23</v>
      </c>
      <c r="N8" s="419">
        <f>DatosMenores!D47</f>
        <v>684</v>
      </c>
      <c r="O8" s="419">
        <f>DatosMenores!D48</f>
        <v>3</v>
      </c>
      <c r="P8" s="420" t="str">
        <f>DatosMenores!D49</f>
        <v>S/D</v>
      </c>
      <c r="S8" s="418">
        <f>DatosMenores!D26+DatosMenores!D27+DatosMenores!D28+DatosMenores!D29</f>
        <v>268</v>
      </c>
      <c r="T8" s="419">
        <f>DatosMenores!D30</f>
        <v>30</v>
      </c>
      <c r="U8" s="419">
        <f>DatosMenores!D31</f>
        <v>285</v>
      </c>
      <c r="V8" s="419">
        <f>DatosMenores!D32</f>
        <v>183</v>
      </c>
      <c r="W8" s="419" t="str">
        <f>DatosMenores!D33</f>
        <v>S/D</v>
      </c>
      <c r="X8" s="419">
        <f>DatosMenores!D35</f>
        <v>21</v>
      </c>
      <c r="Y8" s="419">
        <f>DatosMenores!D34</f>
        <v>14</v>
      </c>
      <c r="Z8" s="420">
        <f>DatosMenores!D36</f>
        <v>146</v>
      </c>
      <c r="AB8" s="392"/>
      <c r="AD8" s="424">
        <f>DatosMenores!D4</f>
        <v>1</v>
      </c>
      <c r="AE8" s="425">
        <f>DatosMenores!D5</f>
        <v>322</v>
      </c>
      <c r="AF8" s="425">
        <f>DatosMenores!D6</f>
        <v>12</v>
      </c>
      <c r="AG8" s="425">
        <f>DatosMenores!D7</f>
        <v>15</v>
      </c>
      <c r="AH8" s="425">
        <f>DatosMenores!D8</f>
        <v>291</v>
      </c>
      <c r="AI8" s="418">
        <f>DatosMenores!D9</f>
        <v>244</v>
      </c>
      <c r="AJ8" s="425">
        <f>DatosMenores!D10</f>
        <v>166</v>
      </c>
      <c r="AK8" s="418">
        <f>DatosMenores!D11</f>
        <v>86</v>
      </c>
      <c r="AM8" s="392"/>
      <c r="AO8" s="424">
        <f>DatosMenores!D19</f>
        <v>468</v>
      </c>
      <c r="AP8" s="425">
        <f>DatosMenores!D20</f>
        <v>472</v>
      </c>
      <c r="AQ8" s="426">
        <f>DatosMenores!D21</f>
        <v>335</v>
      </c>
      <c r="AS8" s="392"/>
      <c r="AU8" s="424">
        <f>DatosMenores!D66</f>
        <v>193</v>
      </c>
      <c r="AV8" s="424">
        <f>DatosMenores!D67</f>
        <v>3</v>
      </c>
      <c r="AW8" s="425">
        <f>DatosMenores!D68</f>
        <v>288</v>
      </c>
      <c r="AX8" s="425" t="str">
        <f>DatosMenores!D71</f>
        <v>S/D</v>
      </c>
      <c r="AY8" s="425" t="str">
        <f>DatosMenores!D72</f>
        <v>S/D</v>
      </c>
      <c r="AZ8" s="418" t="str">
        <f>DatosMenores!D73</f>
        <v>S/D</v>
      </c>
    </row>
    <row r="9" spans="2:49" ht="12.75">
      <c r="B9" s="428"/>
      <c r="C9" s="566" t="s">
        <v>556</v>
      </c>
      <c r="D9" s="406" t="str">
        <f>DatosMenores!C58</f>
        <v>Incoados en el año</v>
      </c>
      <c r="E9" s="407" t="str">
        <f>DatosMenores!C59</f>
        <v>Soluciones extrajudiciales</v>
      </c>
      <c r="F9" s="409" t="str">
        <f>DatosMenores!C60</f>
        <v>Sobreseimiento del art. 27.4</v>
      </c>
      <c r="G9" s="409" t="str">
        <f>DatosMenores!C61</f>
        <v>Escrito de alegaciones art. 30</v>
      </c>
      <c r="H9" s="409" t="str">
        <f>DatosMenores!C62</f>
        <v>Pendientes a 31 de diciembre</v>
      </c>
      <c r="AB9" s="395"/>
      <c r="AD9" s="452"/>
      <c r="AM9" s="395"/>
      <c r="AO9" s="452"/>
      <c r="AS9" s="395"/>
      <c r="AV9" s="453"/>
      <c r="AW9" s="454"/>
    </row>
    <row r="10" spans="3:51" ht="27">
      <c r="C10" s="566"/>
      <c r="D10" s="418">
        <f>DatosMenores!D58</f>
        <v>1165</v>
      </c>
      <c r="E10" s="419">
        <f>DatosMenores!D59</f>
        <v>89</v>
      </c>
      <c r="F10" s="423">
        <f>DatosMenores!D60</f>
        <v>133</v>
      </c>
      <c r="G10" s="423">
        <f>DatosMenores!D61</f>
        <v>825</v>
      </c>
      <c r="H10" s="423">
        <f>DatosMenores!D62</f>
        <v>195</v>
      </c>
      <c r="AD10" s="396" t="str">
        <f>DatosMenores!C12</f>
        <v>Contra la salud pública</v>
      </c>
      <c r="AE10" s="397" t="str">
        <f>DatosMenores!C13</f>
        <v>Conduccción etílica/drogas</v>
      </c>
      <c r="AF10" s="397" t="str">
        <f>DatosMenores!C14</f>
        <v>Conducción temeraria</v>
      </c>
      <c r="AG10" s="397" t="str">
        <f>DatosMenores!C15</f>
        <v>Conducción sin permiso</v>
      </c>
      <c r="AH10" s="397" t="str">
        <f>DatosMenores!C16</f>
        <v>Violencia doméstica </v>
      </c>
      <c r="AI10" s="397" t="str">
        <f>DatosMenores!C17</f>
        <v>Violencia de género</v>
      </c>
      <c r="AJ10" s="451" t="str">
        <f>DatosMenores!C18</f>
        <v>Otros</v>
      </c>
      <c r="AO10" s="452"/>
      <c r="AU10" s="396" t="s">
        <v>875</v>
      </c>
      <c r="AV10" s="397" t="s">
        <v>539</v>
      </c>
      <c r="AW10" s="397" t="s">
        <v>540</v>
      </c>
      <c r="AX10" s="396" t="s">
        <v>557</v>
      </c>
      <c r="AY10" s="451" t="s">
        <v>558</v>
      </c>
    </row>
    <row r="11" spans="29:51" ht="12.75">
      <c r="AC11" s="429"/>
      <c r="AD11" s="418">
        <f>DatosMenores!D12</f>
        <v>11</v>
      </c>
      <c r="AE11" s="425">
        <f>DatosMenores!D13</f>
        <v>5</v>
      </c>
      <c r="AF11" s="425">
        <f>DatosMenores!D14</f>
        <v>2</v>
      </c>
      <c r="AG11" s="425">
        <f>DatosMenores!D15</f>
        <v>80</v>
      </c>
      <c r="AH11" s="425">
        <f>DatosMenores!D16</f>
        <v>129</v>
      </c>
      <c r="AI11" s="425">
        <f>DatosMenores!D17</f>
        <v>5</v>
      </c>
      <c r="AJ11" s="418" t="str">
        <f>DatosMenores!D18</f>
        <v>S/D</v>
      </c>
      <c r="AN11" s="429"/>
      <c r="AO11" s="452"/>
      <c r="AS11" s="429"/>
      <c r="AU11" s="424" t="str">
        <f>DatosMenores!D75</f>
        <v>S/D</v>
      </c>
      <c r="AV11" s="425">
        <f>DatosMenores!D74</f>
        <v>1</v>
      </c>
      <c r="AW11" s="425" t="str">
        <f>DatosMenores!D76</f>
        <v>S/D</v>
      </c>
      <c r="AX11" s="424" t="str">
        <f>DatosMenores!D69</f>
        <v>S/D</v>
      </c>
      <c r="AY11" s="418" t="str">
        <f>DatosMenores!D70</f>
        <v>S/D</v>
      </c>
    </row>
    <row r="17" ht="12.75" customHeight="1"/>
    <row r="24" spans="32:43" ht="12.75">
      <c r="AF24" s="432"/>
      <c r="AQ24" s="432"/>
    </row>
    <row r="32" s="395" customFormat="1" ht="12.75" customHeight="1"/>
    <row r="33" s="417" customFormat="1" ht="12"/>
  </sheetData>
  <sheetProtection/>
  <mergeCells count="13">
    <mergeCell ref="AU4:AZ4"/>
    <mergeCell ref="L6:L7"/>
    <mergeCell ref="M6:M7"/>
    <mergeCell ref="N6:N7"/>
    <mergeCell ref="O6:P6"/>
    <mergeCell ref="C9:C10"/>
    <mergeCell ref="AD4:AK4"/>
    <mergeCell ref="AO4:AQ4"/>
    <mergeCell ref="C1:H1"/>
    <mergeCell ref="C4:H4"/>
    <mergeCell ref="L4:P4"/>
    <mergeCell ref="S4:Z4"/>
    <mergeCell ref="C7:C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6"/>
  <sheetViews>
    <sheetView showGridLines="0" showRowColHeaders="0" zoomScalePageLayoutView="0" workbookViewId="0" topLeftCell="A1">
      <selection activeCell="G26" sqref="G26"/>
    </sheetView>
  </sheetViews>
  <sheetFormatPr defaultColWidth="11.421875" defaultRowHeight="12.75"/>
  <cols>
    <col min="1" max="1" width="2.7109375" style="455" customWidth="1"/>
    <col min="2" max="2" width="4.421875" style="455" customWidth="1"/>
    <col min="3" max="3" width="26.7109375" style="455" customWidth="1"/>
    <col min="4" max="4" width="16.8515625" style="455" customWidth="1"/>
    <col min="5" max="5" width="6.140625" style="455" customWidth="1"/>
    <col min="6" max="6" width="30.7109375" style="455" customWidth="1"/>
    <col min="7" max="7" width="10.00390625" style="455" customWidth="1"/>
    <col min="8" max="8" width="3.8515625" style="455" customWidth="1"/>
    <col min="9" max="9" width="2.7109375" style="456" customWidth="1"/>
    <col min="10" max="10" width="7.8515625" style="456" customWidth="1"/>
    <col min="11" max="12" width="11.421875" style="456" customWidth="1"/>
    <col min="13" max="13" width="51.00390625" style="456" customWidth="1"/>
    <col min="14" max="14" width="2.7109375" style="456" customWidth="1"/>
    <col min="15" max="15" width="7.8515625" style="456" customWidth="1"/>
    <col min="16" max="17" width="11.421875" style="456" customWidth="1"/>
    <col min="18" max="18" width="51.00390625" style="456" customWidth="1"/>
    <col min="19" max="19" width="2.7109375" style="456" customWidth="1"/>
    <col min="20" max="20" width="7.8515625" style="456" customWidth="1"/>
    <col min="21" max="22" width="11.421875" style="456" customWidth="1"/>
    <col min="23" max="23" width="51.00390625" style="456" customWidth="1"/>
    <col min="24" max="24" width="2.7109375" style="456" customWidth="1"/>
    <col min="25" max="25" width="7.8515625" style="456" customWidth="1"/>
    <col min="26" max="27" width="11.421875" style="456" customWidth="1"/>
    <col min="28" max="28" width="51.00390625" style="456" customWidth="1"/>
    <col min="29" max="29" width="2.7109375" style="456" customWidth="1"/>
    <col min="30" max="16384" width="11.421875" style="455" customWidth="1"/>
  </cols>
  <sheetData>
    <row r="1" spans="1:29" ht="18.75">
      <c r="A1" s="457"/>
      <c r="B1" s="458"/>
      <c r="C1" s="571" t="s">
        <v>559</v>
      </c>
      <c r="D1" s="571"/>
      <c r="E1" s="571"/>
      <c r="F1" s="571"/>
      <c r="I1" s="459"/>
      <c r="N1" s="459"/>
      <c r="S1" s="459"/>
      <c r="X1" s="459"/>
      <c r="AC1" s="459"/>
    </row>
    <row r="2" spans="3:29" s="460" customFormat="1" ht="12">
      <c r="C2" s="461"/>
      <c r="F2" s="462"/>
      <c r="G2" s="462"/>
      <c r="H2" s="461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</row>
    <row r="3" spans="3:29" ht="12.75" customHeight="1">
      <c r="C3" s="572" t="s">
        <v>560</v>
      </c>
      <c r="D3" s="572"/>
      <c r="E3" s="463"/>
      <c r="F3" s="572" t="s">
        <v>416</v>
      </c>
      <c r="G3" s="572"/>
      <c r="H3" s="464"/>
      <c r="I3" s="465"/>
      <c r="J3" s="465"/>
      <c r="K3" s="465" t="s">
        <v>631</v>
      </c>
      <c r="L3" s="465"/>
      <c r="M3" s="465"/>
      <c r="N3" s="465"/>
      <c r="O3" s="465"/>
      <c r="P3" s="465" t="s">
        <v>633</v>
      </c>
      <c r="Q3" s="465"/>
      <c r="R3" s="465"/>
      <c r="S3" s="465"/>
      <c r="T3" s="465"/>
      <c r="U3" s="465" t="s">
        <v>624</v>
      </c>
      <c r="V3" s="465"/>
      <c r="W3" s="465"/>
      <c r="X3" s="465"/>
      <c r="Y3" s="465"/>
      <c r="Z3" s="465" t="s">
        <v>626</v>
      </c>
      <c r="AA3" s="465"/>
      <c r="AB3" s="465"/>
      <c r="AC3" s="465"/>
    </row>
    <row r="4" spans="3:8" ht="12.75">
      <c r="C4" s="466" t="s">
        <v>674</v>
      </c>
      <c r="D4" s="467">
        <f>DatosViolenciaDoméstica!C15</f>
        <v>21</v>
      </c>
      <c r="E4" s="463"/>
      <c r="F4" s="466" t="s">
        <v>723</v>
      </c>
      <c r="G4" s="468">
        <f>DatosViolenciaDoméstica!E44</f>
        <v>5</v>
      </c>
      <c r="H4" s="469"/>
    </row>
    <row r="5" spans="3:27" ht="12.75">
      <c r="C5" s="466" t="s">
        <v>648</v>
      </c>
      <c r="D5" s="467">
        <f>DatosViolenciaDoméstica!C9</f>
        <v>40</v>
      </c>
      <c r="E5" s="463"/>
      <c r="F5" s="466" t="s">
        <v>561</v>
      </c>
      <c r="G5" s="468">
        <f>DatosViolenciaDoméstica!F44</f>
        <v>116</v>
      </c>
      <c r="H5" s="469"/>
      <c r="K5" s="470"/>
      <c r="L5" s="470"/>
      <c r="P5" s="470"/>
      <c r="Q5" s="470"/>
      <c r="U5" s="470"/>
      <c r="V5" s="470"/>
      <c r="Z5" s="470"/>
      <c r="AA5" s="470"/>
    </row>
    <row r="6" spans="3:27" ht="12.75">
      <c r="C6" s="466" t="s">
        <v>562</v>
      </c>
      <c r="D6" s="471">
        <f>DatosViolenciaDoméstica!C10</f>
        <v>1</v>
      </c>
      <c r="E6" s="463"/>
      <c r="F6" s="472"/>
      <c r="G6" s="472"/>
      <c r="H6" s="469"/>
      <c r="K6" s="470"/>
      <c r="L6" s="470"/>
      <c r="P6" s="470"/>
      <c r="Q6" s="470"/>
      <c r="U6" s="470"/>
      <c r="V6" s="470"/>
      <c r="Z6" s="470"/>
      <c r="AA6" s="470"/>
    </row>
    <row r="7" spans="3:5" ht="12.75">
      <c r="C7" s="466" t="s">
        <v>666</v>
      </c>
      <c r="D7" s="473">
        <f>DatosViolenciaDoméstica!C7</f>
        <v>345</v>
      </c>
      <c r="E7" s="463"/>
    </row>
    <row r="8" spans="3:5" ht="12.75">
      <c r="C8" s="466" t="s">
        <v>698</v>
      </c>
      <c r="D8" s="471" t="str">
        <f>DatosViolenciaDoméstica!C11</f>
        <v>S/D</v>
      </c>
      <c r="E8" s="463"/>
    </row>
    <row r="9" spans="3:7" ht="12.75">
      <c r="C9" s="466" t="s">
        <v>563</v>
      </c>
      <c r="D9" s="467" t="str">
        <f>DatosViolenciaDoméstica!C12</f>
        <v>S/D</v>
      </c>
      <c r="E9" s="463"/>
      <c r="G9" s="463"/>
    </row>
    <row r="10" spans="3:7" ht="12.75">
      <c r="C10" s="463"/>
      <c r="D10" s="463"/>
      <c r="G10" s="463"/>
    </row>
    <row r="21" spans="6:7" ht="12.75">
      <c r="F21" s="474"/>
      <c r="G21" s="474"/>
    </row>
    <row r="22" spans="6:27" s="474" customFormat="1" ht="12.75" customHeight="1">
      <c r="F22" s="475"/>
      <c r="G22" s="475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</row>
    <row r="23" spans="6:27" s="475" customFormat="1" ht="12.75">
      <c r="F23" s="455"/>
      <c r="G23" s="455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</row>
    <row r="24" spans="28:29" ht="12.75">
      <c r="AB24" s="455"/>
      <c r="AC24" s="455"/>
    </row>
    <row r="25" spans="9:29" ht="15.75">
      <c r="I25" s="476"/>
      <c r="J25" s="476"/>
      <c r="K25" s="477" t="s">
        <v>481</v>
      </c>
      <c r="L25" s="478">
        <v>0</v>
      </c>
      <c r="M25" s="476"/>
      <c r="N25" s="476"/>
      <c r="O25" s="476"/>
      <c r="P25" s="477" t="s">
        <v>481</v>
      </c>
      <c r="Q25" s="478">
        <v>0</v>
      </c>
      <c r="R25" s="476"/>
      <c r="S25" s="476"/>
      <c r="T25" s="476"/>
      <c r="U25" s="477" t="s">
        <v>481</v>
      </c>
      <c r="V25" s="478">
        <v>0</v>
      </c>
      <c r="W25" s="476"/>
      <c r="X25" s="476"/>
      <c r="Y25" s="476"/>
      <c r="Z25" s="476"/>
      <c r="AA25" s="476"/>
      <c r="AB25" s="455"/>
      <c r="AC25" s="455"/>
    </row>
    <row r="26" spans="28:29" ht="12.75">
      <c r="AB26" s="455"/>
      <c r="AC26" s="45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6"/>
  <sheetViews>
    <sheetView showGridLines="0" showRowColHeaders="0" zoomScalePageLayoutView="0" workbookViewId="0" topLeftCell="F1">
      <selection activeCell="G17" sqref="G17"/>
    </sheetView>
  </sheetViews>
  <sheetFormatPr defaultColWidth="11.421875" defaultRowHeight="12.75"/>
  <cols>
    <col min="1" max="1" width="2.7109375" style="455" customWidth="1"/>
    <col min="2" max="2" width="4.421875" style="455" customWidth="1"/>
    <col min="3" max="3" width="26.7109375" style="455" customWidth="1"/>
    <col min="4" max="4" width="16.8515625" style="455" customWidth="1"/>
    <col min="5" max="5" width="6.140625" style="455" customWidth="1"/>
    <col min="6" max="6" width="30.7109375" style="455" customWidth="1"/>
    <col min="7" max="7" width="10.00390625" style="455" customWidth="1"/>
    <col min="8" max="8" width="3.8515625" style="455" customWidth="1"/>
    <col min="9" max="9" width="2.7109375" style="456" customWidth="1"/>
    <col min="10" max="10" width="7.8515625" style="456" customWidth="1"/>
    <col min="11" max="12" width="11.421875" style="456" customWidth="1"/>
    <col min="13" max="13" width="51.00390625" style="456" customWidth="1"/>
    <col min="14" max="14" width="2.7109375" style="456" customWidth="1"/>
    <col min="15" max="15" width="7.8515625" style="456" customWidth="1"/>
    <col min="16" max="17" width="11.421875" style="456" customWidth="1"/>
    <col min="18" max="18" width="51.00390625" style="456" customWidth="1"/>
    <col min="19" max="19" width="2.7109375" style="456" customWidth="1"/>
    <col min="20" max="20" width="7.8515625" style="456" customWidth="1"/>
    <col min="21" max="22" width="11.421875" style="456" customWidth="1"/>
    <col min="23" max="23" width="51.00390625" style="456" customWidth="1"/>
    <col min="24" max="24" width="2.7109375" style="456" customWidth="1"/>
    <col min="25" max="25" width="7.8515625" style="456" customWidth="1"/>
    <col min="26" max="27" width="11.421875" style="456" customWidth="1"/>
    <col min="28" max="28" width="51.00390625" style="456" customWidth="1"/>
    <col min="29" max="29" width="2.7109375" style="456" customWidth="1"/>
    <col min="30" max="16384" width="11.421875" style="455" customWidth="1"/>
  </cols>
  <sheetData>
    <row r="1" spans="1:29" ht="18.75">
      <c r="A1" s="457"/>
      <c r="B1" s="458"/>
      <c r="C1" s="571" t="s">
        <v>564</v>
      </c>
      <c r="D1" s="571"/>
      <c r="E1" s="571"/>
      <c r="F1" s="571"/>
      <c r="I1" s="459"/>
      <c r="N1" s="459"/>
      <c r="S1" s="459"/>
      <c r="X1" s="459"/>
      <c r="AC1" s="459"/>
    </row>
    <row r="2" spans="3:29" s="460" customFormat="1" ht="12">
      <c r="C2" s="461"/>
      <c r="F2" s="462"/>
      <c r="G2" s="462"/>
      <c r="H2" s="461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</row>
    <row r="3" spans="3:29" ht="12.75" customHeight="1">
      <c r="C3" s="572" t="s">
        <v>560</v>
      </c>
      <c r="D3" s="572"/>
      <c r="E3" s="463"/>
      <c r="F3" s="572" t="s">
        <v>416</v>
      </c>
      <c r="G3" s="572"/>
      <c r="H3" s="464"/>
      <c r="I3" s="465"/>
      <c r="J3" s="465"/>
      <c r="K3" s="465" t="s">
        <v>631</v>
      </c>
      <c r="L3" s="465"/>
      <c r="M3" s="465"/>
      <c r="N3" s="465"/>
      <c r="O3" s="465"/>
      <c r="P3" s="465" t="s">
        <v>633</v>
      </c>
      <c r="Q3" s="465"/>
      <c r="R3" s="465"/>
      <c r="S3" s="465"/>
      <c r="T3" s="465"/>
      <c r="U3" s="465" t="s">
        <v>624</v>
      </c>
      <c r="V3" s="465"/>
      <c r="W3" s="465"/>
      <c r="X3" s="465"/>
      <c r="Y3" s="465"/>
      <c r="Z3" s="465" t="s">
        <v>626</v>
      </c>
      <c r="AA3" s="465"/>
      <c r="AB3" s="465"/>
      <c r="AC3" s="465"/>
    </row>
    <row r="4" spans="3:8" ht="12.75">
      <c r="C4" s="466" t="s">
        <v>648</v>
      </c>
      <c r="D4" s="467">
        <f>DatosViolenciaGénero!C9</f>
        <v>2134</v>
      </c>
      <c r="E4" s="463"/>
      <c r="F4" s="466" t="s">
        <v>723</v>
      </c>
      <c r="G4" s="468">
        <f>DatosViolenciaGénero!E46</f>
        <v>88</v>
      </c>
      <c r="H4" s="469"/>
    </row>
    <row r="5" spans="3:27" ht="12.75">
      <c r="C5" s="466" t="s">
        <v>666</v>
      </c>
      <c r="D5" s="467">
        <f>DatosViolenciaGénero!C7</f>
        <v>2556</v>
      </c>
      <c r="E5" s="463"/>
      <c r="F5" s="466" t="s">
        <v>561</v>
      </c>
      <c r="G5" s="468">
        <f>DatosViolenciaGénero!F46</f>
        <v>549</v>
      </c>
      <c r="H5" s="469"/>
      <c r="K5" s="470"/>
      <c r="L5" s="470"/>
      <c r="P5" s="470"/>
      <c r="Q5" s="470"/>
      <c r="U5" s="470"/>
      <c r="V5" s="470"/>
      <c r="Z5" s="470"/>
      <c r="AA5" s="470"/>
    </row>
    <row r="6" spans="3:27" ht="12.75">
      <c r="C6" s="466" t="s">
        <v>562</v>
      </c>
      <c r="D6" s="467">
        <f>DatosViolenciaGénero!C10</f>
        <v>179</v>
      </c>
      <c r="E6" s="463"/>
      <c r="F6" s="479"/>
      <c r="G6" s="480"/>
      <c r="H6" s="469"/>
      <c r="K6" s="470"/>
      <c r="L6" s="470"/>
      <c r="P6" s="470"/>
      <c r="Q6" s="470"/>
      <c r="U6" s="470"/>
      <c r="V6" s="470"/>
      <c r="Z6" s="470"/>
      <c r="AA6" s="470"/>
    </row>
    <row r="7" spans="3:7" ht="12.75">
      <c r="C7" s="466" t="s">
        <v>698</v>
      </c>
      <c r="D7" s="471">
        <f>DatosViolenciaGénero!C11</f>
        <v>6</v>
      </c>
      <c r="E7" s="463"/>
      <c r="F7" s="463"/>
      <c r="G7" s="463"/>
    </row>
    <row r="8" spans="3:5" ht="12.75">
      <c r="C8" s="466" t="s">
        <v>565</v>
      </c>
      <c r="D8" s="467" t="str">
        <f>DatosViolenciaGénero!C13</f>
        <v>S/D</v>
      </c>
      <c r="E8" s="463"/>
    </row>
    <row r="9" spans="3:5" ht="12.75">
      <c r="C9" s="466" t="s">
        <v>566</v>
      </c>
      <c r="D9" s="467" t="str">
        <f>DatosViolenciaGénero!C14</f>
        <v>S/D</v>
      </c>
      <c r="E9" s="463"/>
    </row>
    <row r="10" spans="3:7" ht="12.75">
      <c r="C10" s="466" t="s">
        <v>567</v>
      </c>
      <c r="D10" s="467">
        <f>DatosViolenciaGénero!C8</f>
        <v>482</v>
      </c>
      <c r="G10" s="463"/>
    </row>
    <row r="11" spans="3:7" ht="12.75">
      <c r="C11" s="466" t="s">
        <v>568</v>
      </c>
      <c r="D11" s="467">
        <f>DatosViolenciaGénero!C12</f>
        <v>8</v>
      </c>
      <c r="G11" s="463"/>
    </row>
    <row r="20" spans="3:4" ht="12.75">
      <c r="C20" s="474"/>
      <c r="D20" s="474"/>
    </row>
    <row r="21" spans="3:4" ht="12.75">
      <c r="C21" s="475"/>
      <c r="D21" s="475"/>
    </row>
    <row r="22" spans="3:27" s="474" customFormat="1" ht="12.75" customHeight="1">
      <c r="C22" s="455"/>
      <c r="D22" s="455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</row>
    <row r="23" spans="3:27" s="475" customFormat="1" ht="12.75">
      <c r="C23" s="455"/>
      <c r="D23" s="455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</row>
    <row r="24" spans="28:29" ht="12.75">
      <c r="AB24" s="455"/>
      <c r="AC24" s="455"/>
    </row>
    <row r="25" spans="9:29" ht="15.75">
      <c r="I25" s="476"/>
      <c r="J25" s="476"/>
      <c r="K25" s="477" t="s">
        <v>481</v>
      </c>
      <c r="L25" s="478">
        <v>0</v>
      </c>
      <c r="M25" s="476"/>
      <c r="N25" s="476"/>
      <c r="O25" s="476"/>
      <c r="P25" s="477" t="s">
        <v>481</v>
      </c>
      <c r="Q25" s="478">
        <v>0</v>
      </c>
      <c r="R25" s="476"/>
      <c r="S25" s="476"/>
      <c r="T25" s="476"/>
      <c r="U25" s="477" t="s">
        <v>481</v>
      </c>
      <c r="V25" s="478">
        <v>0</v>
      </c>
      <c r="W25" s="476"/>
      <c r="X25" s="476"/>
      <c r="Y25" s="476"/>
      <c r="Z25" s="476"/>
      <c r="AA25" s="476"/>
      <c r="AB25" s="455"/>
      <c r="AC25" s="455"/>
    </row>
    <row r="26" spans="28:29" ht="12.75">
      <c r="AB26" s="455"/>
      <c r="AC26" s="45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E2" sqref="E2"/>
    </sheetView>
  </sheetViews>
  <sheetFormatPr defaultColWidth="11.421875" defaultRowHeight="12.75"/>
  <cols>
    <col min="1" max="1" width="2.7109375" style="445" customWidth="1"/>
    <col min="2" max="2" width="4.421875" style="445" customWidth="1"/>
    <col min="3" max="4" width="11.421875" style="445" customWidth="1"/>
    <col min="5" max="5" width="52.57421875" style="445" customWidth="1"/>
    <col min="6" max="6" width="2.7109375" style="445" customWidth="1"/>
    <col min="7" max="7" width="7.8515625" style="445" customWidth="1"/>
    <col min="8" max="9" width="11.421875" style="445" customWidth="1"/>
    <col min="10" max="10" width="54.00390625" style="445" customWidth="1"/>
    <col min="11" max="11" width="2.7109375" style="445" customWidth="1"/>
    <col min="12" max="12" width="7.8515625" style="445" customWidth="1"/>
    <col min="13" max="14" width="11.421875" style="445" customWidth="1"/>
    <col min="15" max="15" width="54.140625" style="445" customWidth="1"/>
    <col min="16" max="16" width="2.7109375" style="445" customWidth="1"/>
    <col min="17" max="16384" width="11.421875" style="481" customWidth="1"/>
  </cols>
  <sheetData>
    <row r="1" spans="1:16" ht="12.75">
      <c r="A1" s="482"/>
      <c r="C1" s="573" t="s">
        <v>569</v>
      </c>
      <c r="D1" s="573"/>
      <c r="E1" s="573"/>
      <c r="F1" s="482"/>
      <c r="H1" s="483"/>
      <c r="I1" s="483"/>
      <c r="J1" s="483"/>
      <c r="K1" s="482"/>
      <c r="P1" s="482"/>
    </row>
    <row r="2" spans="1:16" s="484" customFormat="1" ht="12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</row>
    <row r="3" spans="1:16" ht="12.75" customHeight="1">
      <c r="A3" s="485"/>
      <c r="B3" s="485"/>
      <c r="C3" s="485" t="s">
        <v>641</v>
      </c>
      <c r="D3" s="485"/>
      <c r="E3" s="485"/>
      <c r="F3" s="485"/>
      <c r="G3" s="485"/>
      <c r="H3" s="485" t="s">
        <v>643</v>
      </c>
      <c r="I3" s="485"/>
      <c r="J3" s="485"/>
      <c r="K3" s="485"/>
      <c r="L3" s="485"/>
      <c r="M3" s="485" t="s">
        <v>644</v>
      </c>
      <c r="N3" s="485"/>
      <c r="O3" s="485"/>
      <c r="P3" s="485"/>
    </row>
    <row r="5" spans="3:14" ht="12.75">
      <c r="C5" s="486"/>
      <c r="D5" s="486"/>
      <c r="H5" s="486"/>
      <c r="I5" s="486"/>
      <c r="M5" s="486"/>
      <c r="N5" s="486"/>
    </row>
    <row r="6" spans="3:14" ht="12.75">
      <c r="C6" s="486"/>
      <c r="D6" s="486"/>
      <c r="H6" s="486"/>
      <c r="I6" s="486"/>
      <c r="M6" s="486"/>
      <c r="N6" s="486"/>
    </row>
    <row r="7" ht="25.5" customHeight="1"/>
    <row r="8" ht="25.5" customHeight="1"/>
    <row r="9" ht="25.5" customHeight="1"/>
    <row r="22" spans="1:16" s="487" customFormat="1" ht="12.75" customHeight="1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</row>
    <row r="23" spans="1:16" s="488" customFormat="1" ht="12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</row>
    <row r="25" spans="1:16" ht="15.75">
      <c r="A25" s="489"/>
      <c r="B25" s="489"/>
      <c r="C25" s="437" t="s">
        <v>481</v>
      </c>
      <c r="D25" s="438">
        <v>0</v>
      </c>
      <c r="E25" s="489"/>
      <c r="F25" s="489"/>
      <c r="G25" s="489"/>
      <c r="H25" s="437" t="s">
        <v>481</v>
      </c>
      <c r="I25" s="438">
        <v>0</v>
      </c>
      <c r="J25" s="489"/>
      <c r="K25" s="489"/>
      <c r="L25" s="489"/>
      <c r="M25" s="437" t="s">
        <v>481</v>
      </c>
      <c r="N25" s="438">
        <v>0</v>
      </c>
      <c r="O25" s="489"/>
      <c r="P25" s="489"/>
    </row>
  </sheetData>
  <sheetProtection/>
  <mergeCells count="1">
    <mergeCell ref="C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C1" sqref="C1:E1"/>
    </sheetView>
  </sheetViews>
  <sheetFormatPr defaultColWidth="11.421875" defaultRowHeight="12.75"/>
  <cols>
    <col min="1" max="1" width="2.7109375" style="445" customWidth="1"/>
    <col min="2" max="2" width="4.421875" style="445" customWidth="1"/>
    <col min="3" max="4" width="11.421875" style="445" customWidth="1"/>
    <col min="5" max="5" width="52.57421875" style="445" customWidth="1"/>
    <col min="6" max="6" width="2.7109375" style="445" customWidth="1"/>
    <col min="7" max="7" width="7.8515625" style="445" customWidth="1"/>
    <col min="8" max="9" width="11.421875" style="445" customWidth="1"/>
    <col min="10" max="10" width="54.00390625" style="445" customWidth="1"/>
    <col min="11" max="11" width="2.7109375" style="445" customWidth="1"/>
    <col min="12" max="12" width="7.8515625" style="445" customWidth="1"/>
    <col min="13" max="14" width="11.421875" style="445" customWidth="1"/>
    <col min="15" max="15" width="54.00390625" style="445" customWidth="1"/>
    <col min="16" max="16" width="2.7109375" style="445" customWidth="1"/>
    <col min="17" max="17" width="7.8515625" style="445" customWidth="1"/>
    <col min="18" max="19" width="11.421875" style="445" customWidth="1"/>
    <col min="20" max="20" width="54.00390625" style="445" customWidth="1"/>
    <col min="21" max="21" width="2.7109375" style="445" customWidth="1"/>
    <col min="22" max="22" width="7.8515625" style="445" customWidth="1"/>
    <col min="23" max="24" width="11.421875" style="445" customWidth="1"/>
    <col min="25" max="25" width="54.00390625" style="445" customWidth="1"/>
    <col min="26" max="26" width="2.7109375" style="445" customWidth="1"/>
    <col min="27" max="27" width="7.8515625" style="445" customWidth="1"/>
    <col min="28" max="29" width="11.421875" style="445" customWidth="1"/>
    <col min="30" max="30" width="54.00390625" style="445" customWidth="1"/>
    <col min="31" max="31" width="2.7109375" style="445" customWidth="1"/>
    <col min="32" max="32" width="7.8515625" style="445" customWidth="1"/>
    <col min="33" max="34" width="11.421875" style="445" customWidth="1"/>
    <col min="35" max="35" width="54.00390625" style="445" customWidth="1"/>
    <col min="36" max="36" width="2.7109375" style="445" customWidth="1"/>
    <col min="37" max="37" width="7.8515625" style="445" customWidth="1"/>
    <col min="38" max="39" width="11.421875" style="445" customWidth="1"/>
    <col min="40" max="40" width="54.00390625" style="445" customWidth="1"/>
    <col min="41" max="41" width="2.7109375" style="445" customWidth="1"/>
    <col min="42" max="42" width="7.8515625" style="445" customWidth="1"/>
    <col min="43" max="44" width="11.421875" style="445" customWidth="1"/>
    <col min="45" max="45" width="54.00390625" style="445" customWidth="1"/>
    <col min="46" max="46" width="2.7109375" style="445" customWidth="1"/>
    <col min="47" max="47" width="7.8515625" style="445" customWidth="1"/>
    <col min="48" max="49" width="11.421875" style="445" customWidth="1"/>
    <col min="50" max="50" width="54.00390625" style="445" customWidth="1"/>
    <col min="51" max="51" width="2.7109375" style="445" customWidth="1"/>
    <col min="52" max="52" width="7.8515625" style="445" customWidth="1"/>
    <col min="53" max="54" width="11.421875" style="445" customWidth="1"/>
    <col min="55" max="55" width="54.00390625" style="445" customWidth="1"/>
    <col min="56" max="56" width="2.7109375" style="445" customWidth="1"/>
    <col min="57" max="57" width="7.8515625" style="445" customWidth="1"/>
    <col min="58" max="59" width="11.421875" style="445" customWidth="1"/>
    <col min="60" max="60" width="54.00390625" style="445" customWidth="1"/>
    <col min="61" max="61" width="2.7109375" style="445" customWidth="1"/>
    <col min="62" max="16384" width="11.421875" style="481" customWidth="1"/>
  </cols>
  <sheetData>
    <row r="1" spans="1:61" ht="12.75">
      <c r="A1" s="482"/>
      <c r="C1" s="573" t="s">
        <v>570</v>
      </c>
      <c r="D1" s="573"/>
      <c r="E1" s="573"/>
      <c r="F1" s="482"/>
      <c r="H1" s="483"/>
      <c r="I1" s="483"/>
      <c r="J1" s="483"/>
      <c r="K1" s="482"/>
      <c r="M1" s="483"/>
      <c r="N1" s="483"/>
      <c r="O1" s="483"/>
      <c r="P1" s="482"/>
      <c r="R1" s="483"/>
      <c r="S1" s="483"/>
      <c r="T1" s="483"/>
      <c r="U1" s="482"/>
      <c r="W1" s="483"/>
      <c r="X1" s="483"/>
      <c r="Y1" s="483"/>
      <c r="Z1" s="482"/>
      <c r="AB1" s="483"/>
      <c r="AC1" s="483"/>
      <c r="AD1" s="483"/>
      <c r="AE1" s="482"/>
      <c r="AG1" s="483"/>
      <c r="AH1" s="483"/>
      <c r="AI1" s="483"/>
      <c r="AJ1" s="482"/>
      <c r="AL1" s="483"/>
      <c r="AM1" s="483"/>
      <c r="AN1" s="483"/>
      <c r="AO1" s="482"/>
      <c r="AQ1" s="483"/>
      <c r="AR1" s="483"/>
      <c r="AS1" s="483"/>
      <c r="AT1" s="482"/>
      <c r="AV1" s="483"/>
      <c r="AW1" s="483"/>
      <c r="AX1" s="483"/>
      <c r="AY1" s="482"/>
      <c r="BA1" s="483"/>
      <c r="BB1" s="483"/>
      <c r="BC1" s="483"/>
      <c r="BD1" s="482"/>
      <c r="BF1" s="483"/>
      <c r="BG1" s="483"/>
      <c r="BH1" s="483"/>
      <c r="BI1" s="482"/>
    </row>
    <row r="2" spans="1:61" s="484" customFormat="1" ht="12">
      <c r="A2" s="445"/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</row>
    <row r="3" spans="1:61" ht="12.75" customHeight="1">
      <c r="A3" s="485"/>
      <c r="B3" s="485"/>
      <c r="C3" s="485" t="s">
        <v>581</v>
      </c>
      <c r="D3" s="485"/>
      <c r="E3" s="485"/>
      <c r="F3" s="485"/>
      <c r="G3" s="485"/>
      <c r="H3" s="485" t="s">
        <v>902</v>
      </c>
      <c r="I3" s="485"/>
      <c r="J3" s="485"/>
      <c r="K3" s="485"/>
      <c r="L3" s="485"/>
      <c r="M3" s="485" t="s">
        <v>634</v>
      </c>
      <c r="N3" s="485"/>
      <c r="O3" s="485"/>
      <c r="P3" s="485"/>
      <c r="Q3" s="485"/>
      <c r="R3" s="485" t="s">
        <v>635</v>
      </c>
      <c r="S3" s="485"/>
      <c r="T3" s="485"/>
      <c r="U3" s="485"/>
      <c r="V3" s="485"/>
      <c r="W3" s="485" t="s">
        <v>636</v>
      </c>
      <c r="X3" s="485"/>
      <c r="Y3" s="485"/>
      <c r="Z3" s="485"/>
      <c r="AA3" s="485"/>
      <c r="AB3" s="485" t="s">
        <v>637</v>
      </c>
      <c r="AC3" s="485"/>
      <c r="AD3" s="485"/>
      <c r="AE3" s="485"/>
      <c r="AF3" s="485"/>
      <c r="AG3" s="485" t="s">
        <v>639</v>
      </c>
      <c r="AH3" s="485"/>
      <c r="AI3" s="485"/>
      <c r="AJ3" s="485"/>
      <c r="AK3" s="485"/>
      <c r="AL3" s="485" t="s">
        <v>640</v>
      </c>
      <c r="AM3" s="485"/>
      <c r="AN3" s="485"/>
      <c r="AO3" s="485"/>
      <c r="AP3" s="485"/>
      <c r="AQ3" s="485" t="s">
        <v>642</v>
      </c>
      <c r="AR3" s="485"/>
      <c r="AS3" s="485"/>
      <c r="AT3" s="485"/>
      <c r="AU3" s="485"/>
      <c r="AV3" s="485" t="s">
        <v>644</v>
      </c>
      <c r="AW3" s="485"/>
      <c r="AX3" s="485"/>
      <c r="AY3" s="485"/>
      <c r="AZ3" s="485"/>
      <c r="BA3" s="485" t="s">
        <v>645</v>
      </c>
      <c r="BB3" s="485"/>
      <c r="BC3" s="485"/>
      <c r="BD3" s="485"/>
      <c r="BE3" s="485"/>
      <c r="BF3" s="485" t="s">
        <v>619</v>
      </c>
      <c r="BG3" s="485"/>
      <c r="BH3" s="485"/>
      <c r="BI3" s="485"/>
    </row>
    <row r="5" spans="3:59" ht="12.75">
      <c r="C5" s="486"/>
      <c r="D5" s="486"/>
      <c r="H5" s="486"/>
      <c r="I5" s="486"/>
      <c r="M5" s="486"/>
      <c r="N5" s="486"/>
      <c r="R5" s="486"/>
      <c r="S5" s="486"/>
      <c r="W5" s="486"/>
      <c r="X5" s="486"/>
      <c r="AB5" s="486"/>
      <c r="AC5" s="486"/>
      <c r="AG5" s="486"/>
      <c r="AH5" s="486"/>
      <c r="AL5" s="486"/>
      <c r="AM5" s="486"/>
      <c r="AQ5" s="486"/>
      <c r="AR5" s="486"/>
      <c r="AV5" s="486"/>
      <c r="AW5" s="486"/>
      <c r="BA5" s="486"/>
      <c r="BB5" s="486"/>
      <c r="BF5" s="486"/>
      <c r="BG5" s="486"/>
    </row>
    <row r="6" spans="3:59" ht="12.75">
      <c r="C6" s="486"/>
      <c r="D6" s="486"/>
      <c r="H6" s="486"/>
      <c r="I6" s="486"/>
      <c r="M6" s="486"/>
      <c r="N6" s="486"/>
      <c r="R6" s="486"/>
      <c r="S6" s="486"/>
      <c r="W6" s="486"/>
      <c r="X6" s="486"/>
      <c r="AB6" s="486"/>
      <c r="AC6" s="486"/>
      <c r="AG6" s="486"/>
      <c r="AH6" s="486"/>
      <c r="AL6" s="486"/>
      <c r="AM6" s="486"/>
      <c r="AQ6" s="486"/>
      <c r="AR6" s="486"/>
      <c r="AV6" s="486"/>
      <c r="AW6" s="486"/>
      <c r="BA6" s="486"/>
      <c r="BB6" s="486"/>
      <c r="BF6" s="486"/>
      <c r="BG6" s="486"/>
    </row>
    <row r="7" ht="25.5" customHeight="1"/>
    <row r="8" ht="25.5" customHeight="1"/>
    <row r="9" ht="25.5" customHeight="1"/>
    <row r="22" spans="1:61" s="487" customFormat="1" ht="12.75" customHeight="1">
      <c r="A22" s="445"/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</row>
    <row r="23" spans="1:61" s="488" customFormat="1" ht="12">
      <c r="A23" s="445"/>
      <c r="B23" s="445"/>
      <c r="C23" s="445"/>
      <c r="D23" s="445"/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</row>
    <row r="25" spans="1:61" ht="15.75">
      <c r="A25" s="489"/>
      <c r="B25" s="489"/>
      <c r="C25" s="437" t="s">
        <v>481</v>
      </c>
      <c r="D25" s="438">
        <v>0</v>
      </c>
      <c r="E25" s="489"/>
      <c r="F25" s="489"/>
      <c r="G25" s="489"/>
      <c r="H25" s="437" t="s">
        <v>481</v>
      </c>
      <c r="I25" s="438">
        <v>0</v>
      </c>
      <c r="J25" s="489"/>
      <c r="K25" s="489"/>
      <c r="L25" s="489"/>
      <c r="M25" s="437" t="s">
        <v>481</v>
      </c>
      <c r="N25" s="438">
        <v>0</v>
      </c>
      <c r="O25" s="489"/>
      <c r="P25" s="489"/>
      <c r="Q25" s="489"/>
      <c r="R25" s="437" t="s">
        <v>481</v>
      </c>
      <c r="S25" s="438">
        <v>0</v>
      </c>
      <c r="T25" s="489"/>
      <c r="U25" s="489"/>
      <c r="V25" s="489"/>
      <c r="W25" s="437" t="s">
        <v>481</v>
      </c>
      <c r="X25" s="438">
        <v>0</v>
      </c>
      <c r="Y25" s="489"/>
      <c r="Z25" s="489"/>
      <c r="AA25" s="489"/>
      <c r="AB25" s="437" t="s">
        <v>481</v>
      </c>
      <c r="AC25" s="438">
        <v>0</v>
      </c>
      <c r="AD25" s="489"/>
      <c r="AE25" s="489"/>
      <c r="AF25" s="489"/>
      <c r="AG25" s="437" t="s">
        <v>481</v>
      </c>
      <c r="AH25" s="438">
        <v>0</v>
      </c>
      <c r="AI25" s="489"/>
      <c r="AJ25" s="489"/>
      <c r="AK25" s="489"/>
      <c r="AL25" s="437" t="s">
        <v>481</v>
      </c>
      <c r="AM25" s="438">
        <v>0</v>
      </c>
      <c r="AN25" s="489"/>
      <c r="AO25" s="489"/>
      <c r="AP25" s="489"/>
      <c r="AQ25" s="437" t="s">
        <v>481</v>
      </c>
      <c r="AR25" s="438">
        <v>0</v>
      </c>
      <c r="AS25" s="489"/>
      <c r="AT25" s="489"/>
      <c r="AU25" s="489"/>
      <c r="AV25" s="437" t="s">
        <v>481</v>
      </c>
      <c r="AW25" s="438">
        <v>0</v>
      </c>
      <c r="AX25" s="489"/>
      <c r="AY25" s="489"/>
      <c r="AZ25" s="489"/>
      <c r="BA25" s="437" t="s">
        <v>481</v>
      </c>
      <c r="BB25" s="438">
        <v>0</v>
      </c>
      <c r="BC25" s="489"/>
      <c r="BD25" s="489"/>
      <c r="BE25" s="489"/>
      <c r="BF25" s="437" t="s">
        <v>481</v>
      </c>
      <c r="BG25" s="438">
        <v>0</v>
      </c>
      <c r="BH25" s="489"/>
      <c r="BI25" s="489"/>
    </row>
  </sheetData>
  <sheetProtection/>
  <mergeCells count="1">
    <mergeCell ref="C1:E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E25" sqref="E25"/>
    </sheetView>
  </sheetViews>
  <sheetFormatPr defaultColWidth="11.421875" defaultRowHeight="12.75"/>
  <cols>
    <col min="1" max="1" width="2.7109375" style="445" customWidth="1"/>
    <col min="2" max="2" width="4.421875" style="445" customWidth="1"/>
    <col min="3" max="4" width="11.421875" style="445" customWidth="1"/>
    <col min="5" max="5" width="52.57421875" style="445" customWidth="1"/>
    <col min="6" max="6" width="2.7109375" style="445" customWidth="1"/>
    <col min="7" max="7" width="7.8515625" style="445" customWidth="1"/>
    <col min="8" max="9" width="11.421875" style="445" customWidth="1"/>
    <col min="10" max="10" width="54.00390625" style="445" customWidth="1"/>
    <col min="11" max="11" width="2.7109375" style="445" customWidth="1"/>
    <col min="12" max="12" width="7.8515625" style="445" customWidth="1"/>
    <col min="13" max="14" width="11.421875" style="445" customWidth="1"/>
    <col min="15" max="15" width="54.00390625" style="445" customWidth="1"/>
    <col min="16" max="16" width="2.7109375" style="445" customWidth="1"/>
    <col min="17" max="16384" width="11.421875" style="1" customWidth="1"/>
  </cols>
  <sheetData>
    <row r="1" spans="1:16" ht="12.75">
      <c r="A1" s="482"/>
      <c r="C1" s="573" t="s">
        <v>571</v>
      </c>
      <c r="D1" s="573"/>
      <c r="E1" s="573"/>
      <c r="F1" s="482"/>
      <c r="H1" s="483"/>
      <c r="I1" s="483"/>
      <c r="J1" s="483"/>
      <c r="K1" s="482"/>
      <c r="M1" s="483"/>
      <c r="N1" s="483"/>
      <c r="O1" s="483"/>
      <c r="P1" s="482"/>
    </row>
    <row r="3" spans="1:16" ht="12.75">
      <c r="A3" s="485"/>
      <c r="B3" s="485"/>
      <c r="C3" s="485" t="s">
        <v>644</v>
      </c>
      <c r="D3" s="485"/>
      <c r="E3" s="485"/>
      <c r="F3" s="485"/>
      <c r="G3" s="485"/>
      <c r="H3" s="485" t="s">
        <v>647</v>
      </c>
      <c r="I3" s="485"/>
      <c r="J3" s="485"/>
      <c r="K3" s="485"/>
      <c r="L3" s="485"/>
      <c r="M3" s="485" t="s">
        <v>619</v>
      </c>
      <c r="N3" s="485"/>
      <c r="O3" s="485"/>
      <c r="P3" s="485"/>
    </row>
    <row r="5" spans="3:14" ht="12.75">
      <c r="C5" s="486"/>
      <c r="D5" s="486"/>
      <c r="H5" s="486"/>
      <c r="I5" s="486"/>
      <c r="M5" s="486"/>
      <c r="N5" s="486"/>
    </row>
    <row r="6" spans="3:14" ht="12.75">
      <c r="C6" s="486"/>
      <c r="D6" s="486"/>
      <c r="H6" s="486"/>
      <c r="I6" s="486"/>
      <c r="M6" s="486"/>
      <c r="N6" s="486"/>
    </row>
    <row r="25" spans="1:16" ht="15.75">
      <c r="A25" s="489"/>
      <c r="B25" s="489"/>
      <c r="C25" s="437" t="s">
        <v>481</v>
      </c>
      <c r="D25" s="438">
        <v>0</v>
      </c>
      <c r="E25" s="489"/>
      <c r="F25" s="489"/>
      <c r="G25" s="489"/>
      <c r="H25" s="437" t="s">
        <v>481</v>
      </c>
      <c r="I25" s="438">
        <v>0</v>
      </c>
      <c r="J25" s="489"/>
      <c r="K25" s="489"/>
      <c r="L25" s="489"/>
      <c r="M25" s="437" t="s">
        <v>481</v>
      </c>
      <c r="N25" s="438">
        <v>0</v>
      </c>
      <c r="O25" s="489"/>
      <c r="P25" s="489"/>
    </row>
  </sheetData>
  <sheetProtection/>
  <mergeCells count="1">
    <mergeCell ref="C1:E1"/>
  </mergeCells>
  <printOptions/>
  <pageMargins left="0.75" right="0.75" top="1" bottom="1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38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57421875" style="1" customWidth="1"/>
    <col min="4" max="5" width="13.7109375" style="21" customWidth="1"/>
    <col min="6" max="6" width="12.7109375" style="21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22"/>
      <c r="C1" s="22"/>
    </row>
    <row r="2" spans="2:3" ht="12.75">
      <c r="B2" s="22"/>
      <c r="C2" s="22"/>
    </row>
    <row r="3" spans="2:8" ht="12.75">
      <c r="B3" s="499" t="s">
        <v>648</v>
      </c>
      <c r="C3" s="499"/>
      <c r="D3" s="23">
        <f>ANYO_MEMORIA</f>
        <v>2013</v>
      </c>
      <c r="E3" s="23">
        <f>ANYO_MEMORIA-1</f>
        <v>2012</v>
      </c>
      <c r="F3" s="23" t="s">
        <v>649</v>
      </c>
      <c r="H3" s="24"/>
    </row>
    <row r="4" spans="2:8" ht="12.75">
      <c r="B4" s="500" t="s">
        <v>650</v>
      </c>
      <c r="C4" s="25" t="s">
        <v>651</v>
      </c>
      <c r="D4" s="26">
        <v>16181</v>
      </c>
      <c r="E4" s="26">
        <v>18674</v>
      </c>
      <c r="F4" s="27">
        <f aca="true" t="shared" si="0" ref="F4:F16">IF(IF(E4="S/D",0,E4)&lt;&gt;0,(D4-E4)/E4,0)</f>
        <v>-0.13350112455820928</v>
      </c>
      <c r="H4" s="28"/>
    </row>
    <row r="5" spans="2:8" ht="12.75">
      <c r="B5" s="500"/>
      <c r="C5" s="29" t="s">
        <v>652</v>
      </c>
      <c r="D5" s="30">
        <v>130241</v>
      </c>
      <c r="E5" s="30">
        <v>133676</v>
      </c>
      <c r="F5" s="31">
        <f t="shared" si="0"/>
        <v>-0.0256964600975493</v>
      </c>
      <c r="H5" s="32"/>
    </row>
    <row r="6" spans="2:8" ht="12.75">
      <c r="B6" s="500"/>
      <c r="C6" s="29" t="s">
        <v>653</v>
      </c>
      <c r="D6" s="30">
        <v>109179</v>
      </c>
      <c r="E6" s="30">
        <v>103103</v>
      </c>
      <c r="F6" s="31">
        <f t="shared" si="0"/>
        <v>0.058931359902233686</v>
      </c>
      <c r="H6" s="32"/>
    </row>
    <row r="7" spans="2:8" ht="12.75">
      <c r="B7" s="500"/>
      <c r="C7" s="29" t="s">
        <v>654</v>
      </c>
      <c r="D7" s="30">
        <v>970</v>
      </c>
      <c r="E7" s="30">
        <v>169</v>
      </c>
      <c r="F7" s="31">
        <f t="shared" si="0"/>
        <v>4.739644970414201</v>
      </c>
      <c r="H7" s="32"/>
    </row>
    <row r="8" spans="2:8" ht="12.75">
      <c r="B8" s="500"/>
      <c r="C8" s="33" t="s">
        <v>655</v>
      </c>
      <c r="D8" s="34">
        <v>15653</v>
      </c>
      <c r="E8" s="34">
        <v>16181</v>
      </c>
      <c r="F8" s="35">
        <f t="shared" si="0"/>
        <v>-0.03263086335825969</v>
      </c>
      <c r="H8" s="32"/>
    </row>
    <row r="9" spans="2:8" ht="12.75">
      <c r="B9" s="500" t="s">
        <v>656</v>
      </c>
      <c r="C9" s="36" t="s">
        <v>657</v>
      </c>
      <c r="D9" s="26">
        <v>18086</v>
      </c>
      <c r="E9" s="26">
        <v>27301</v>
      </c>
      <c r="F9" s="27">
        <f t="shared" si="0"/>
        <v>-0.33753342368411415</v>
      </c>
      <c r="H9" s="32"/>
    </row>
    <row r="10" spans="2:8" ht="12.75">
      <c r="B10" s="500"/>
      <c r="C10" s="29" t="s">
        <v>658</v>
      </c>
      <c r="D10" s="30">
        <v>8089</v>
      </c>
      <c r="E10" s="30">
        <v>14959</v>
      </c>
      <c r="F10" s="31">
        <f t="shared" si="0"/>
        <v>-0.459255297814025</v>
      </c>
      <c r="H10" s="32"/>
    </row>
    <row r="11" spans="2:8" ht="12.75">
      <c r="B11" s="500"/>
      <c r="C11" s="37" t="s">
        <v>659</v>
      </c>
      <c r="D11" s="34">
        <v>87519</v>
      </c>
      <c r="E11" s="34">
        <v>79722</v>
      </c>
      <c r="F11" s="35">
        <f t="shared" si="0"/>
        <v>0.09780236321216226</v>
      </c>
      <c r="H11" s="32"/>
    </row>
    <row r="12" spans="2:8" ht="12.75">
      <c r="B12" s="500" t="s">
        <v>660</v>
      </c>
      <c r="C12" s="25" t="s">
        <v>661</v>
      </c>
      <c r="D12" s="26">
        <v>2193</v>
      </c>
      <c r="E12" s="26">
        <v>8105</v>
      </c>
      <c r="F12" s="27">
        <f t="shared" si="0"/>
        <v>-0.7294262800740284</v>
      </c>
      <c r="H12" s="32"/>
    </row>
    <row r="13" spans="2:8" ht="12.75">
      <c r="B13" s="500"/>
      <c r="C13" s="29" t="s">
        <v>662</v>
      </c>
      <c r="D13" s="30">
        <v>5142</v>
      </c>
      <c r="E13" s="30">
        <v>4693</v>
      </c>
      <c r="F13" s="31">
        <f t="shared" si="0"/>
        <v>0.09567440869379927</v>
      </c>
      <c r="H13" s="32"/>
    </row>
    <row r="14" spans="2:8" ht="12.75">
      <c r="B14" s="500"/>
      <c r="C14" s="29" t="s">
        <v>663</v>
      </c>
      <c r="D14" s="30">
        <v>58</v>
      </c>
      <c r="E14" s="30">
        <v>54</v>
      </c>
      <c r="F14" s="31">
        <f t="shared" si="0"/>
        <v>0.07407407407407407</v>
      </c>
      <c r="H14" s="32"/>
    </row>
    <row r="15" spans="2:8" ht="12.75">
      <c r="B15" s="500"/>
      <c r="C15" s="29" t="s">
        <v>664</v>
      </c>
      <c r="D15" s="30">
        <v>9</v>
      </c>
      <c r="E15" s="30">
        <v>5</v>
      </c>
      <c r="F15" s="31">
        <f t="shared" si="0"/>
        <v>0.8</v>
      </c>
      <c r="H15" s="32"/>
    </row>
    <row r="16" spans="2:8" ht="12.75">
      <c r="B16" s="500"/>
      <c r="C16" s="37" t="s">
        <v>665</v>
      </c>
      <c r="D16" s="38">
        <v>572</v>
      </c>
      <c r="E16" s="38">
        <v>1499</v>
      </c>
      <c r="F16" s="39">
        <f t="shared" si="0"/>
        <v>-0.6184122748498999</v>
      </c>
      <c r="H16" s="32"/>
    </row>
    <row r="17" spans="2:5" ht="12.75">
      <c r="B17" s="22"/>
      <c r="C17" s="22"/>
      <c r="E17" s="40"/>
    </row>
    <row r="18" spans="2:5" ht="12.75">
      <c r="B18" s="22"/>
      <c r="C18" s="22"/>
      <c r="E18" s="40"/>
    </row>
    <row r="19" spans="2:8" ht="12.75">
      <c r="B19" s="499" t="s">
        <v>666</v>
      </c>
      <c r="C19" s="499"/>
      <c r="D19" s="23">
        <f>ANYO_MEMORIA</f>
        <v>2013</v>
      </c>
      <c r="E19" s="23">
        <f>ANYO_MEMORIA-1</f>
        <v>2012</v>
      </c>
      <c r="F19" s="23" t="s">
        <v>649</v>
      </c>
      <c r="H19" s="24"/>
    </row>
    <row r="20" spans="2:8" ht="12.75">
      <c r="B20" s="41" t="s">
        <v>650</v>
      </c>
      <c r="C20" s="42" t="s">
        <v>667</v>
      </c>
      <c r="D20" s="43">
        <v>9254</v>
      </c>
      <c r="E20" s="43">
        <v>9762</v>
      </c>
      <c r="F20" s="44">
        <f aca="true" t="shared" si="1" ref="F20:F25">IF(IF(E20="S/D",0,E20)&lt;&gt;0,(D20-E20)/E20,0)</f>
        <v>-0.05203851669739808</v>
      </c>
      <c r="H20" s="45"/>
    </row>
    <row r="21" spans="2:8" ht="12.75">
      <c r="B21" s="500" t="s">
        <v>668</v>
      </c>
      <c r="C21" s="46" t="s">
        <v>669</v>
      </c>
      <c r="D21" s="47">
        <v>990</v>
      </c>
      <c r="E21" s="47">
        <v>1152</v>
      </c>
      <c r="F21" s="48">
        <f t="shared" si="1"/>
        <v>-0.140625</v>
      </c>
      <c r="H21" s="32"/>
    </row>
    <row r="22" spans="2:8" ht="12.75">
      <c r="B22" s="500"/>
      <c r="C22" s="49" t="s">
        <v>670</v>
      </c>
      <c r="D22" s="50">
        <v>787</v>
      </c>
      <c r="E22" s="50">
        <v>1492</v>
      </c>
      <c r="F22" s="51">
        <f t="shared" si="1"/>
        <v>-0.4725201072386059</v>
      </c>
      <c r="H22" s="32"/>
    </row>
    <row r="23" spans="2:8" ht="12.75">
      <c r="B23" s="500"/>
      <c r="C23" s="49" t="s">
        <v>671</v>
      </c>
      <c r="D23" s="50">
        <v>352</v>
      </c>
      <c r="E23" s="50">
        <v>737</v>
      </c>
      <c r="F23" s="51">
        <f t="shared" si="1"/>
        <v>-0.5223880597014925</v>
      </c>
      <c r="H23" s="32"/>
    </row>
    <row r="24" spans="2:8" ht="12.75">
      <c r="B24" s="500"/>
      <c r="C24" s="52" t="s">
        <v>672</v>
      </c>
      <c r="D24" s="50">
        <v>547</v>
      </c>
      <c r="E24" s="53"/>
      <c r="F24" s="51">
        <f t="shared" si="1"/>
        <v>0</v>
      </c>
      <c r="H24" s="32"/>
    </row>
    <row r="25" spans="2:8" ht="12.75">
      <c r="B25" s="500"/>
      <c r="C25" s="54" t="s">
        <v>673</v>
      </c>
      <c r="D25" s="55">
        <v>6253</v>
      </c>
      <c r="E25" s="56">
        <v>6381</v>
      </c>
      <c r="F25" s="57">
        <f t="shared" si="1"/>
        <v>-0.020059551794389594</v>
      </c>
      <c r="H25" s="32"/>
    </row>
    <row r="26" spans="2:7" ht="12.75">
      <c r="B26" s="22"/>
      <c r="C26" s="22"/>
      <c r="E26" s="40"/>
      <c r="G26" s="58"/>
    </row>
    <row r="27" spans="2:5" ht="12.75">
      <c r="B27" s="22"/>
      <c r="C27" s="22"/>
      <c r="E27" s="40"/>
    </row>
    <row r="28" spans="2:8" ht="12.75">
      <c r="B28" s="499" t="s">
        <v>674</v>
      </c>
      <c r="C28" s="499"/>
      <c r="D28" s="23">
        <f>ANYO_MEMORIA</f>
        <v>2013</v>
      </c>
      <c r="E28" s="23">
        <f>ANYO_MEMORIA-1</f>
        <v>2012</v>
      </c>
      <c r="F28" s="23" t="s">
        <v>649</v>
      </c>
      <c r="H28" s="24"/>
    </row>
    <row r="29" spans="2:8" ht="12.75">
      <c r="B29" s="500" t="s">
        <v>675</v>
      </c>
      <c r="C29" s="59" t="s">
        <v>676</v>
      </c>
      <c r="D29" s="47">
        <v>30021</v>
      </c>
      <c r="E29" s="47">
        <v>20841</v>
      </c>
      <c r="F29" s="48">
        <f aca="true" t="shared" si="2" ref="F29:F37">IF(IF(E29="S/D",0,E29)&lt;&gt;0,(D29-E29)/E29,0)</f>
        <v>0.4404779041312797</v>
      </c>
      <c r="H29" s="32"/>
    </row>
    <row r="30" spans="2:9" ht="12.75">
      <c r="B30" s="500"/>
      <c r="C30" s="60" t="s">
        <v>677</v>
      </c>
      <c r="D30" s="50">
        <v>2193</v>
      </c>
      <c r="E30" s="50">
        <v>8105</v>
      </c>
      <c r="F30" s="51">
        <f t="shared" si="2"/>
        <v>-0.7294262800740284</v>
      </c>
      <c r="H30" s="32"/>
      <c r="I30" s="61"/>
    </row>
    <row r="31" spans="2:8" ht="12.75">
      <c r="B31" s="500"/>
      <c r="C31" s="62" t="s">
        <v>678</v>
      </c>
      <c r="D31" s="63">
        <v>32214</v>
      </c>
      <c r="E31" s="63">
        <v>28946</v>
      </c>
      <c r="F31" s="64">
        <f t="shared" si="2"/>
        <v>0.11289988253990188</v>
      </c>
      <c r="H31" s="32"/>
    </row>
    <row r="32" spans="2:8" ht="12.75">
      <c r="B32" s="65"/>
      <c r="C32" s="36" t="s">
        <v>679</v>
      </c>
      <c r="D32" s="47">
        <v>2395</v>
      </c>
      <c r="E32" s="47">
        <v>6774</v>
      </c>
      <c r="F32" s="48">
        <f t="shared" si="2"/>
        <v>-0.6464422793032182</v>
      </c>
      <c r="H32" s="32"/>
    </row>
    <row r="33" spans="2:8" ht="12.75">
      <c r="B33" s="65" t="s">
        <v>680</v>
      </c>
      <c r="C33" s="66" t="s">
        <v>681</v>
      </c>
      <c r="D33" s="67">
        <v>352</v>
      </c>
      <c r="E33" s="67">
        <v>737</v>
      </c>
      <c r="F33" s="68">
        <f t="shared" si="2"/>
        <v>-0.5223880597014925</v>
      </c>
      <c r="H33" s="32"/>
    </row>
    <row r="34" spans="2:8" ht="12.75">
      <c r="B34" s="69"/>
      <c r="C34" s="70" t="s">
        <v>678</v>
      </c>
      <c r="D34" s="63">
        <v>2747</v>
      </c>
      <c r="E34" s="63">
        <v>7511</v>
      </c>
      <c r="F34" s="64">
        <f t="shared" si="2"/>
        <v>-0.6342697377180135</v>
      </c>
      <c r="H34" s="32"/>
    </row>
    <row r="35" spans="2:8" ht="12.75" customHeight="1">
      <c r="B35" s="502" t="s">
        <v>682</v>
      </c>
      <c r="C35" s="46" t="s">
        <v>683</v>
      </c>
      <c r="D35" s="47">
        <v>3353</v>
      </c>
      <c r="E35" s="47">
        <v>5020</v>
      </c>
      <c r="F35" s="48">
        <f t="shared" si="2"/>
        <v>-0.33207171314741035</v>
      </c>
      <c r="H35" s="32"/>
    </row>
    <row r="36" spans="2:8" ht="12.75">
      <c r="B36" s="502"/>
      <c r="C36" s="60" t="s">
        <v>684</v>
      </c>
      <c r="D36" s="50">
        <v>2525</v>
      </c>
      <c r="E36" s="50">
        <v>3077</v>
      </c>
      <c r="F36" s="51">
        <f t="shared" si="2"/>
        <v>-0.1793955151121222</v>
      </c>
      <c r="H36" s="32"/>
    </row>
    <row r="37" spans="2:8" ht="12.75">
      <c r="B37" s="502"/>
      <c r="C37" s="62" t="s">
        <v>678</v>
      </c>
      <c r="D37" s="71">
        <v>5878</v>
      </c>
      <c r="E37" s="71">
        <v>8097</v>
      </c>
      <c r="F37" s="72">
        <f t="shared" si="2"/>
        <v>-0.2740521180684204</v>
      </c>
      <c r="H37" s="32"/>
    </row>
    <row r="38" spans="2:5" ht="12.75">
      <c r="B38" s="22"/>
      <c r="C38" s="22"/>
      <c r="E38" s="40"/>
    </row>
    <row r="39" spans="2:5" ht="12.75">
      <c r="B39" s="22"/>
      <c r="C39" s="22"/>
      <c r="E39" s="40"/>
    </row>
    <row r="40" spans="2:8" ht="12.75">
      <c r="B40" s="499" t="s">
        <v>685</v>
      </c>
      <c r="C40" s="499"/>
      <c r="D40" s="23">
        <f>ANYO_MEMORIA</f>
        <v>2013</v>
      </c>
      <c r="E40" s="23">
        <f>ANYO_MEMORIA-1</f>
        <v>2012</v>
      </c>
      <c r="F40" s="23" t="s">
        <v>649</v>
      </c>
      <c r="H40" s="24"/>
    </row>
    <row r="41" spans="2:8" ht="12.75">
      <c r="B41" s="500" t="s">
        <v>686</v>
      </c>
      <c r="C41" s="36" t="s">
        <v>687</v>
      </c>
      <c r="D41" s="47">
        <v>5795</v>
      </c>
      <c r="E41" s="47">
        <v>5058</v>
      </c>
      <c r="F41" s="48">
        <f aca="true" t="shared" si="3" ref="F41:F50">IF(IF(E41="S/D",0,E41)&lt;&gt;0,(D41-E41)/E41,0)</f>
        <v>0.145709766706208</v>
      </c>
      <c r="H41" s="32"/>
    </row>
    <row r="42" spans="2:8" ht="12.75">
      <c r="B42" s="500"/>
      <c r="C42" s="29" t="s">
        <v>688</v>
      </c>
      <c r="D42" s="50">
        <v>163</v>
      </c>
      <c r="E42" s="50">
        <v>80</v>
      </c>
      <c r="F42" s="51">
        <f t="shared" si="3"/>
        <v>1.0375</v>
      </c>
      <c r="H42" s="32"/>
    </row>
    <row r="43" spans="2:8" ht="12.75">
      <c r="B43" s="500"/>
      <c r="C43" s="29" t="s">
        <v>689</v>
      </c>
      <c r="D43" s="50">
        <v>5142</v>
      </c>
      <c r="E43" s="50">
        <v>5325</v>
      </c>
      <c r="F43" s="51">
        <f t="shared" si="3"/>
        <v>-0.03436619718309859</v>
      </c>
      <c r="H43" s="32"/>
    </row>
    <row r="44" spans="2:8" ht="12.75">
      <c r="B44" s="500"/>
      <c r="C44" s="73" t="s">
        <v>690</v>
      </c>
      <c r="D44" s="74">
        <v>5305</v>
      </c>
      <c r="E44" s="74">
        <v>5405</v>
      </c>
      <c r="F44" s="75">
        <f t="shared" si="3"/>
        <v>-0.018501387604070305</v>
      </c>
      <c r="H44" s="32"/>
    </row>
    <row r="45" spans="2:8" ht="12.75">
      <c r="B45" s="500"/>
      <c r="C45" s="33" t="s">
        <v>691</v>
      </c>
      <c r="D45" s="55">
        <v>5909</v>
      </c>
      <c r="E45" s="55">
        <v>5795</v>
      </c>
      <c r="F45" s="57">
        <f t="shared" si="3"/>
        <v>0.019672131147540985</v>
      </c>
      <c r="H45" s="32"/>
    </row>
    <row r="46" spans="2:8" ht="12.75">
      <c r="B46" s="500" t="s">
        <v>692</v>
      </c>
      <c r="C46" s="36" t="s">
        <v>693</v>
      </c>
      <c r="D46" s="76">
        <v>3759</v>
      </c>
      <c r="E46" s="76">
        <v>3662</v>
      </c>
      <c r="F46" s="77">
        <f t="shared" si="3"/>
        <v>0.026488257782632443</v>
      </c>
      <c r="H46" s="32"/>
    </row>
    <row r="47" spans="2:8" ht="12.75">
      <c r="B47" s="500"/>
      <c r="C47" s="29" t="s">
        <v>694</v>
      </c>
      <c r="D47" s="50">
        <v>159</v>
      </c>
      <c r="E47" s="50">
        <v>153</v>
      </c>
      <c r="F47" s="51">
        <f t="shared" si="3"/>
        <v>0.0392156862745098</v>
      </c>
      <c r="H47" s="32"/>
    </row>
    <row r="48" spans="2:8" ht="12.75">
      <c r="B48" s="500"/>
      <c r="C48" s="73" t="s">
        <v>695</v>
      </c>
      <c r="D48" s="74">
        <v>3918</v>
      </c>
      <c r="E48" s="74">
        <v>3815</v>
      </c>
      <c r="F48" s="75">
        <f t="shared" si="3"/>
        <v>0.026998689384010486</v>
      </c>
      <c r="H48" s="32"/>
    </row>
    <row r="49" spans="2:8" ht="12.75">
      <c r="B49" s="500"/>
      <c r="C49" s="78" t="s">
        <v>696</v>
      </c>
      <c r="D49" s="50">
        <v>860</v>
      </c>
      <c r="E49" s="50">
        <v>633</v>
      </c>
      <c r="F49" s="51">
        <f t="shared" si="3"/>
        <v>0.358609794628752</v>
      </c>
      <c r="H49" s="32"/>
    </row>
    <row r="50" spans="2:8" ht="12.75">
      <c r="B50" s="500"/>
      <c r="C50" s="79" t="s">
        <v>697</v>
      </c>
      <c r="D50" s="55">
        <v>151</v>
      </c>
      <c r="E50" s="55">
        <v>144</v>
      </c>
      <c r="F50" s="57">
        <f t="shared" si="3"/>
        <v>0.04861111111111111</v>
      </c>
      <c r="H50" s="32"/>
    </row>
    <row r="51" spans="2:5" ht="12.75">
      <c r="B51" s="22"/>
      <c r="C51" s="22"/>
      <c r="E51" s="40"/>
    </row>
    <row r="52" spans="2:5" ht="12.75">
      <c r="B52" s="22"/>
      <c r="C52" s="22"/>
      <c r="E52" s="40"/>
    </row>
    <row r="53" spans="2:8" ht="12.75">
      <c r="B53" s="499" t="s">
        <v>698</v>
      </c>
      <c r="C53" s="499"/>
      <c r="D53" s="23">
        <f>ANYO_MEMORIA</f>
        <v>2013</v>
      </c>
      <c r="E53" s="23">
        <f>ANYO_MEMORIA-1</f>
        <v>2012</v>
      </c>
      <c r="F53" s="23" t="s">
        <v>649</v>
      </c>
      <c r="H53" s="24"/>
    </row>
    <row r="54" spans="2:8" ht="12.75">
      <c r="B54" s="500" t="s">
        <v>699</v>
      </c>
      <c r="C54" s="36" t="s">
        <v>700</v>
      </c>
      <c r="D54" s="47">
        <v>73</v>
      </c>
      <c r="E54" s="47">
        <v>62</v>
      </c>
      <c r="F54" s="48">
        <f aca="true" t="shared" si="4" ref="F54:F62">IF(IF(E54="S/D",0,E54)&lt;&gt;0,(D54-E54)/E54,0)</f>
        <v>0.1774193548387097</v>
      </c>
      <c r="H54" s="32"/>
    </row>
    <row r="55" spans="2:8" ht="12.75">
      <c r="B55" s="500"/>
      <c r="C55" s="29" t="s">
        <v>701</v>
      </c>
      <c r="D55" s="50" t="s">
        <v>1087</v>
      </c>
      <c r="E55" s="50" t="s">
        <v>702</v>
      </c>
      <c r="F55" s="51">
        <f t="shared" si="4"/>
        <v>0</v>
      </c>
      <c r="H55" s="32"/>
    </row>
    <row r="56" spans="2:8" ht="12.75">
      <c r="B56" s="500"/>
      <c r="C56" s="29" t="s">
        <v>651</v>
      </c>
      <c r="D56" s="50">
        <v>48</v>
      </c>
      <c r="E56" s="50">
        <v>57</v>
      </c>
      <c r="F56" s="51">
        <f t="shared" si="4"/>
        <v>-0.15789473684210525</v>
      </c>
      <c r="H56" s="32"/>
    </row>
    <row r="57" spans="2:8" ht="12.75">
      <c r="B57" s="500"/>
      <c r="C57" s="29" t="s">
        <v>691</v>
      </c>
      <c r="D57" s="50">
        <v>55</v>
      </c>
      <c r="E57" s="50">
        <v>48</v>
      </c>
      <c r="F57" s="51">
        <f t="shared" si="4"/>
        <v>0.14583333333333334</v>
      </c>
      <c r="H57" s="32"/>
    </row>
    <row r="58" spans="2:8" ht="12.75">
      <c r="B58" s="500"/>
      <c r="C58" s="33" t="s">
        <v>703</v>
      </c>
      <c r="D58" s="80">
        <v>57</v>
      </c>
      <c r="E58" s="81">
        <v>71</v>
      </c>
      <c r="F58" s="82">
        <f t="shared" si="4"/>
        <v>-0.19718309859154928</v>
      </c>
      <c r="H58" s="32"/>
    </row>
    <row r="59" spans="2:8" ht="12.75">
      <c r="B59" s="500"/>
      <c r="C59" s="37" t="s">
        <v>704</v>
      </c>
      <c r="D59" s="55">
        <v>2</v>
      </c>
      <c r="E59" s="83"/>
      <c r="F59" s="57">
        <f>IF(IF(E59="S/D",0,E59)&lt;&gt;0,(D59-E59)/E59,0)</f>
        <v>0</v>
      </c>
      <c r="H59" s="32"/>
    </row>
    <row r="60" spans="2:8" ht="12.75">
      <c r="B60" s="500" t="s">
        <v>705</v>
      </c>
      <c r="C60" s="25" t="s">
        <v>706</v>
      </c>
      <c r="D60" s="76">
        <v>49</v>
      </c>
      <c r="E60" s="84">
        <v>68</v>
      </c>
      <c r="F60" s="77">
        <f t="shared" si="4"/>
        <v>-0.27941176470588236</v>
      </c>
      <c r="H60" s="32"/>
    </row>
    <row r="61" spans="2:8" ht="12.75">
      <c r="B61" s="500"/>
      <c r="C61" s="29" t="s">
        <v>696</v>
      </c>
      <c r="D61" s="50">
        <v>5</v>
      </c>
      <c r="E61" s="85">
        <v>9</v>
      </c>
      <c r="F61" s="51">
        <f t="shared" si="4"/>
        <v>-0.4444444444444444</v>
      </c>
      <c r="H61" s="32"/>
    </row>
    <row r="62" spans="2:8" ht="12.75">
      <c r="B62" s="500"/>
      <c r="C62" s="37" t="s">
        <v>707</v>
      </c>
      <c r="D62" s="55">
        <v>6</v>
      </c>
      <c r="E62" s="56" t="s">
        <v>702</v>
      </c>
      <c r="F62" s="57">
        <f t="shared" si="4"/>
        <v>0</v>
      </c>
      <c r="H62" s="32"/>
    </row>
    <row r="63" spans="2:5" ht="12.75">
      <c r="B63" s="22"/>
      <c r="C63" s="22"/>
      <c r="E63" s="40"/>
    </row>
    <row r="64" spans="2:5" ht="12.75">
      <c r="B64" s="22"/>
      <c r="C64" s="22"/>
      <c r="E64" s="40"/>
    </row>
    <row r="65" spans="2:8" ht="12.75">
      <c r="B65" s="499" t="s">
        <v>708</v>
      </c>
      <c r="C65" s="499"/>
      <c r="D65" s="23">
        <f>ANYO_MEMORIA</f>
        <v>2013</v>
      </c>
      <c r="E65" s="23">
        <f>ANYO_MEMORIA-1</f>
        <v>2012</v>
      </c>
      <c r="F65" s="23" t="s">
        <v>649</v>
      </c>
      <c r="H65" s="24"/>
    </row>
    <row r="66" spans="2:8" ht="12.75">
      <c r="B66" s="503" t="s">
        <v>709</v>
      </c>
      <c r="C66" s="503"/>
      <c r="D66" s="47">
        <v>11</v>
      </c>
      <c r="E66" s="47">
        <v>12</v>
      </c>
      <c r="F66" s="48">
        <f>IF(IF(E66="S/D",0,E66)&lt;&gt;0,(D66-E66)/E66,0)</f>
        <v>-0.08333333333333333</v>
      </c>
      <c r="H66" s="32"/>
    </row>
    <row r="67" spans="2:8" ht="12.75">
      <c r="B67" s="504" t="s">
        <v>696</v>
      </c>
      <c r="C67" s="504"/>
      <c r="D67" s="50" t="s">
        <v>1087</v>
      </c>
      <c r="E67" s="50">
        <v>1</v>
      </c>
      <c r="F67" s="51" t="e">
        <f>IF(IF(E67="S/D",0,E67)&lt;&gt;0,(D67-E67)/E67,0)</f>
        <v>#VALUE!</v>
      </c>
      <c r="H67" s="32"/>
    </row>
    <row r="68" spans="2:8" ht="12.75">
      <c r="B68" s="504" t="s">
        <v>706</v>
      </c>
      <c r="C68" s="504"/>
      <c r="D68" s="50">
        <v>5</v>
      </c>
      <c r="E68" s="50">
        <v>7</v>
      </c>
      <c r="F68" s="51">
        <f>IF(IF(E68="S/D",0,E68)&lt;&gt;0,(D68-E68)/E68,0)</f>
        <v>-0.2857142857142857</v>
      </c>
      <c r="H68" s="32"/>
    </row>
    <row r="69" spans="2:8" ht="12.75">
      <c r="B69" s="504" t="s">
        <v>710</v>
      </c>
      <c r="C69" s="504"/>
      <c r="D69" s="50">
        <v>9</v>
      </c>
      <c r="E69" s="50">
        <v>10</v>
      </c>
      <c r="F69" s="51">
        <f>IF(IF(E69="S/D",0,E69)&lt;&gt;0,(D69-E69)/E69,0)</f>
        <v>-0.1</v>
      </c>
      <c r="H69" s="32"/>
    </row>
    <row r="70" spans="2:8" ht="12.75">
      <c r="B70" s="501" t="s">
        <v>711</v>
      </c>
      <c r="C70" s="501"/>
      <c r="D70" s="55">
        <v>2</v>
      </c>
      <c r="E70" s="55">
        <v>3</v>
      </c>
      <c r="F70" s="57">
        <f>IF(IF(E70="S/D",0,E70)&lt;&gt;0,(D70-E70)/E70,0)</f>
        <v>-0.3333333333333333</v>
      </c>
      <c r="H70" s="32"/>
    </row>
    <row r="71" spans="2:5" ht="12.75">
      <c r="B71" s="22"/>
      <c r="C71" s="22"/>
      <c r="E71" s="40"/>
    </row>
    <row r="72" spans="2:5" ht="12.75">
      <c r="B72" s="22"/>
      <c r="C72" s="22"/>
      <c r="E72" s="40"/>
    </row>
    <row r="73" spans="2:8" ht="12.75">
      <c r="B73" s="499" t="s">
        <v>712</v>
      </c>
      <c r="C73" s="499"/>
      <c r="D73" s="23">
        <f>ANYO_MEMORIA</f>
        <v>2013</v>
      </c>
      <c r="E73" s="23">
        <f>ANYO_MEMORIA-1</f>
        <v>2012</v>
      </c>
      <c r="F73" s="23" t="s">
        <v>649</v>
      </c>
      <c r="H73" s="24"/>
    </row>
    <row r="74" spans="2:8" ht="12.75" customHeight="1">
      <c r="B74" s="86" t="s">
        <v>713</v>
      </c>
      <c r="C74" s="36" t="s">
        <v>714</v>
      </c>
      <c r="D74" s="87">
        <v>5878</v>
      </c>
      <c r="E74" s="87">
        <v>8097</v>
      </c>
      <c r="F74" s="88">
        <f aca="true" t="shared" si="5" ref="F74:F81">IF(IF(E74="S/D",0,E74)&lt;&gt;0,(D74-E74)/E74,0)</f>
        <v>-0.2740521180684204</v>
      </c>
      <c r="H74" s="28"/>
    </row>
    <row r="75" spans="2:8" ht="12.75" customHeight="1">
      <c r="B75" s="89" t="s">
        <v>715</v>
      </c>
      <c r="C75" s="37" t="s">
        <v>716</v>
      </c>
      <c r="D75" s="80">
        <v>1168</v>
      </c>
      <c r="E75" s="80">
        <v>1435</v>
      </c>
      <c r="F75" s="82">
        <f t="shared" si="5"/>
        <v>-0.18606271777003483</v>
      </c>
      <c r="H75" s="32"/>
    </row>
    <row r="76" spans="2:8" ht="12.75" customHeight="1">
      <c r="B76" s="86" t="s">
        <v>717</v>
      </c>
      <c r="C76" s="36" t="s">
        <v>714</v>
      </c>
      <c r="D76" s="47">
        <v>4112</v>
      </c>
      <c r="E76" s="47">
        <v>4863</v>
      </c>
      <c r="F76" s="48">
        <f t="shared" si="5"/>
        <v>-0.1544314209335801</v>
      </c>
      <c r="H76" s="32"/>
    </row>
    <row r="77" spans="2:8" ht="12.75" customHeight="1">
      <c r="B77" s="89" t="s">
        <v>718</v>
      </c>
      <c r="C77" s="37" t="s">
        <v>716</v>
      </c>
      <c r="D77" s="80">
        <v>2017</v>
      </c>
      <c r="E77" s="80">
        <v>1753</v>
      </c>
      <c r="F77" s="82">
        <f t="shared" si="5"/>
        <v>0.15059897318881918</v>
      </c>
      <c r="H77" s="32"/>
    </row>
    <row r="78" spans="2:8" ht="12.75" customHeight="1">
      <c r="B78" s="86" t="s">
        <v>719</v>
      </c>
      <c r="C78" s="36" t="s">
        <v>714</v>
      </c>
      <c r="D78" s="47">
        <v>176</v>
      </c>
      <c r="E78" s="47">
        <v>239</v>
      </c>
      <c r="F78" s="48">
        <f t="shared" si="5"/>
        <v>-0.26359832635983266</v>
      </c>
      <c r="H78" s="32"/>
    </row>
    <row r="79" spans="2:8" ht="12.75" customHeight="1">
      <c r="B79" s="89" t="s">
        <v>720</v>
      </c>
      <c r="C79" s="37" t="s">
        <v>716</v>
      </c>
      <c r="D79" s="55">
        <v>121</v>
      </c>
      <c r="E79" s="55">
        <v>101</v>
      </c>
      <c r="F79" s="57">
        <f t="shared" si="5"/>
        <v>0.19801980198019803</v>
      </c>
      <c r="H79" s="32"/>
    </row>
    <row r="80" spans="2:8" ht="12.75" customHeight="1" thickBot="1" thickTop="1">
      <c r="B80" s="505" t="s">
        <v>721</v>
      </c>
      <c r="C80" s="25" t="s">
        <v>714</v>
      </c>
      <c r="D80" s="90">
        <v>2</v>
      </c>
      <c r="E80" s="90">
        <v>7</v>
      </c>
      <c r="F80" s="27">
        <f t="shared" si="5"/>
        <v>-0.7142857142857143</v>
      </c>
      <c r="H80" s="32"/>
    </row>
    <row r="81" spans="2:8" ht="12.75" customHeight="1" thickBot="1" thickTop="1">
      <c r="B81" s="505"/>
      <c r="C81" s="37" t="s">
        <v>716</v>
      </c>
      <c r="D81" s="55" t="s">
        <v>1087</v>
      </c>
      <c r="E81" s="91">
        <v>7</v>
      </c>
      <c r="F81" s="27" t="e">
        <f t="shared" si="5"/>
        <v>#VALUE!</v>
      </c>
      <c r="H81" s="32"/>
    </row>
    <row r="82" ht="13.5" thickTop="1">
      <c r="E82" s="40"/>
    </row>
    <row r="83" ht="12.75">
      <c r="E83" s="40"/>
    </row>
    <row r="84" spans="2:8" ht="12.75">
      <c r="B84" s="499" t="s">
        <v>722</v>
      </c>
      <c r="C84" s="499"/>
      <c r="D84" s="23">
        <f>ANYO_MEMORIA</f>
        <v>2013</v>
      </c>
      <c r="E84" s="23">
        <f>ANYO_MEMORIA-1</f>
        <v>2012</v>
      </c>
      <c r="F84" s="23" t="s">
        <v>649</v>
      </c>
      <c r="H84" s="24"/>
    </row>
    <row r="85" spans="2:8" ht="12.75">
      <c r="B85" s="92" t="s">
        <v>723</v>
      </c>
      <c r="C85" s="93"/>
      <c r="D85" s="94">
        <v>1593</v>
      </c>
      <c r="E85" s="95">
        <v>3320</v>
      </c>
      <c r="F85" s="96">
        <f>IF(IF(E85="S/D",0,E85)&lt;&gt;0,(D85-E85)/E85,0)</f>
        <v>-0.5201807228915662</v>
      </c>
      <c r="H85" s="32"/>
    </row>
    <row r="86" spans="2:8" ht="12.75">
      <c r="B86" s="92" t="s">
        <v>724</v>
      </c>
      <c r="C86" s="97"/>
      <c r="D86" s="94">
        <v>1963</v>
      </c>
      <c r="E86" s="95">
        <v>4777</v>
      </c>
      <c r="F86" s="96">
        <f>IF(IF(E86="S/D",0,E86)&lt;&gt;0,(D86-E86)/E86,0)</f>
        <v>-0.5890726397320494</v>
      </c>
      <c r="H86" s="98"/>
    </row>
    <row r="87" spans="2:14" ht="12.75">
      <c r="B87" s="506" t="s">
        <v>725</v>
      </c>
      <c r="C87" s="506"/>
      <c r="D87" s="99">
        <v>12</v>
      </c>
      <c r="E87" s="100" t="s">
        <v>702</v>
      </c>
      <c r="F87" s="101">
        <f>IF(IF(E87="S/D",0,E87)&lt;&gt;0,(D87-E87)/E87,0)</f>
        <v>0</v>
      </c>
      <c r="G87" s="102"/>
      <c r="H87" s="103"/>
      <c r="I87" s="104"/>
      <c r="J87" s="104"/>
      <c r="K87" s="104"/>
      <c r="L87" s="104"/>
      <c r="M87" s="104"/>
      <c r="N87" s="104"/>
    </row>
    <row r="88" spans="2:14" ht="12.75">
      <c r="B88" s="105"/>
      <c r="C88" s="105"/>
      <c r="D88" s="106"/>
      <c r="E88" s="107"/>
      <c r="F88" s="106"/>
      <c r="G88" s="102"/>
      <c r="H88" s="104"/>
      <c r="I88" s="104"/>
      <c r="J88" s="104"/>
      <c r="K88" s="104"/>
      <c r="L88" s="104"/>
      <c r="M88" s="104"/>
      <c r="N88" s="104"/>
    </row>
    <row r="89" ht="12.75">
      <c r="E89" s="40"/>
    </row>
    <row r="90" spans="2:8" ht="12.75">
      <c r="B90" s="507" t="s">
        <v>726</v>
      </c>
      <c r="C90" s="507"/>
      <c r="D90" s="23">
        <f>ANYO_MEMORIA</f>
        <v>2013</v>
      </c>
      <c r="E90" s="23">
        <f>ANYO_MEMORIA-1</f>
        <v>2012</v>
      </c>
      <c r="F90" s="23" t="s">
        <v>649</v>
      </c>
      <c r="H90" s="24"/>
    </row>
    <row r="91" spans="2:8" ht="12.75">
      <c r="B91" s="507"/>
      <c r="C91" s="507"/>
      <c r="D91" s="108">
        <v>4983</v>
      </c>
      <c r="E91" s="109">
        <v>5037</v>
      </c>
      <c r="F91" s="110">
        <f>IF(IF(E91="S/D",0,E91)&lt;&gt;0,(D91-E91)/E91,0)</f>
        <v>-0.01072066706372841</v>
      </c>
      <c r="H91" s="32"/>
    </row>
    <row r="92" spans="2:8" ht="12.75">
      <c r="B92" s="506" t="s">
        <v>725</v>
      </c>
      <c r="C92" s="506"/>
      <c r="D92" s="99" t="s">
        <v>1087</v>
      </c>
      <c r="E92" s="100" t="s">
        <v>702</v>
      </c>
      <c r="F92" s="101">
        <f>IF(IF(E92="S/D",0,E92)&lt;&gt;0,(D92-E92)/E92,0)</f>
        <v>0</v>
      </c>
      <c r="H92" s="32"/>
    </row>
    <row r="93" spans="2:8" ht="12.75">
      <c r="B93" s="105"/>
      <c r="C93" s="105"/>
      <c r="D93" s="107"/>
      <c r="E93" s="106"/>
      <c r="F93" s="111"/>
      <c r="H93" s="32"/>
    </row>
    <row r="94" spans="2:5" ht="12.75">
      <c r="B94" s="22"/>
      <c r="C94" s="22"/>
      <c r="E94" s="40"/>
    </row>
    <row r="95" spans="2:8" ht="12.75">
      <c r="B95" s="508" t="s">
        <v>727</v>
      </c>
      <c r="C95" s="508"/>
      <c r="D95" s="23">
        <f>ANYO_MEMORIA</f>
        <v>2013</v>
      </c>
      <c r="E95" s="23">
        <f>ANYO_MEMORIA-1</f>
        <v>2012</v>
      </c>
      <c r="F95" s="23" t="s">
        <v>649</v>
      </c>
      <c r="H95" s="24"/>
    </row>
    <row r="96" spans="2:8" ht="12.75">
      <c r="B96" s="500" t="s">
        <v>723</v>
      </c>
      <c r="C96" s="36" t="s">
        <v>728</v>
      </c>
      <c r="D96" s="47">
        <v>2213</v>
      </c>
      <c r="E96" s="47">
        <v>2485</v>
      </c>
      <c r="F96" s="48">
        <f aca="true" t="shared" si="6" ref="F96:F103">IF(IF(E96="S/D",0,E96)&lt;&gt;0,(D96-E96)/E96,0)</f>
        <v>-0.10945674044265594</v>
      </c>
      <c r="H96" s="32"/>
    </row>
    <row r="97" spans="2:8" ht="12.75">
      <c r="B97" s="500"/>
      <c r="C97" s="29" t="s">
        <v>729</v>
      </c>
      <c r="D97" s="50">
        <v>900</v>
      </c>
      <c r="E97" s="50">
        <v>1054</v>
      </c>
      <c r="F97" s="51">
        <f t="shared" si="6"/>
        <v>-0.1461100569259962</v>
      </c>
      <c r="H97" s="32"/>
    </row>
    <row r="98" spans="2:8" ht="12.75">
      <c r="B98" s="500"/>
      <c r="C98" s="33" t="s">
        <v>730</v>
      </c>
      <c r="D98" s="50">
        <v>120</v>
      </c>
      <c r="E98" s="50">
        <v>180</v>
      </c>
      <c r="F98" s="51">
        <f t="shared" si="6"/>
        <v>-0.3333333333333333</v>
      </c>
      <c r="H98" s="32"/>
    </row>
    <row r="99" spans="2:10" ht="12.75">
      <c r="B99" s="500"/>
      <c r="C99" s="70" t="s">
        <v>678</v>
      </c>
      <c r="D99" s="71">
        <v>3233</v>
      </c>
      <c r="E99" s="71">
        <v>3719</v>
      </c>
      <c r="F99" s="72">
        <f t="shared" si="6"/>
        <v>-0.13068029040064533</v>
      </c>
      <c r="H99" s="32"/>
      <c r="J99" s="61"/>
    </row>
    <row r="100" spans="2:8" ht="12.75">
      <c r="B100" s="500" t="s">
        <v>724</v>
      </c>
      <c r="C100" s="25" t="s">
        <v>731</v>
      </c>
      <c r="D100" s="76">
        <v>100</v>
      </c>
      <c r="E100" s="76">
        <v>160</v>
      </c>
      <c r="F100" s="77">
        <f t="shared" si="6"/>
        <v>-0.375</v>
      </c>
      <c r="H100" s="32"/>
    </row>
    <row r="101" spans="2:8" ht="12.75">
      <c r="B101" s="500"/>
      <c r="C101" s="33" t="s">
        <v>730</v>
      </c>
      <c r="D101" s="50">
        <v>877</v>
      </c>
      <c r="E101" s="50">
        <v>906</v>
      </c>
      <c r="F101" s="51">
        <f t="shared" si="6"/>
        <v>-0.03200883002207505</v>
      </c>
      <c r="H101" s="32"/>
    </row>
    <row r="102" spans="2:8" ht="12.75">
      <c r="B102" s="500"/>
      <c r="C102" s="70" t="s">
        <v>678</v>
      </c>
      <c r="D102" s="63">
        <v>977</v>
      </c>
      <c r="E102" s="63">
        <v>1066</v>
      </c>
      <c r="F102" s="64">
        <f t="shared" si="6"/>
        <v>-0.08348968105065666</v>
      </c>
      <c r="H102" s="32"/>
    </row>
    <row r="103" spans="2:8" ht="12.75">
      <c r="B103" s="506" t="s">
        <v>725</v>
      </c>
      <c r="C103" s="506"/>
      <c r="D103" s="112">
        <v>209</v>
      </c>
      <c r="E103" s="112">
        <v>150</v>
      </c>
      <c r="F103" s="113">
        <f t="shared" si="6"/>
        <v>0.3933333333333333</v>
      </c>
      <c r="H103" s="32"/>
    </row>
    <row r="104" spans="2:5" ht="12.75">
      <c r="B104" s="22"/>
      <c r="C104" s="22"/>
      <c r="E104" s="40"/>
    </row>
    <row r="105" spans="2:5" ht="12.75">
      <c r="B105" s="22"/>
      <c r="C105" s="22"/>
      <c r="E105" s="40"/>
    </row>
    <row r="106" spans="2:8" ht="12.75">
      <c r="B106" s="499" t="s">
        <v>732</v>
      </c>
      <c r="C106" s="499"/>
      <c r="D106" s="23">
        <f>ANYO_MEMORIA</f>
        <v>2013</v>
      </c>
      <c r="E106" s="23">
        <f>ANYO_MEMORIA-1</f>
        <v>2012</v>
      </c>
      <c r="F106" s="23" t="s">
        <v>649</v>
      </c>
      <c r="H106" s="24"/>
    </row>
    <row r="107" spans="2:8" ht="12.75">
      <c r="B107" s="500" t="s">
        <v>723</v>
      </c>
      <c r="C107" s="29" t="s">
        <v>728</v>
      </c>
      <c r="D107" s="47">
        <v>65</v>
      </c>
      <c r="E107" s="47">
        <v>99</v>
      </c>
      <c r="F107" s="48">
        <f aca="true" t="shared" si="7" ref="F107:F114">IF(IF(E107="S/D",0,E107)&lt;&gt;0,(D107-E107)/E107,0)</f>
        <v>-0.3434343434343434</v>
      </c>
      <c r="H107" s="32"/>
    </row>
    <row r="108" spans="2:8" ht="12.75">
      <c r="B108" s="500"/>
      <c r="C108" s="29" t="s">
        <v>729</v>
      </c>
      <c r="D108" s="50">
        <v>69</v>
      </c>
      <c r="E108" s="50">
        <v>80</v>
      </c>
      <c r="F108" s="51">
        <f t="shared" si="7"/>
        <v>-0.1375</v>
      </c>
      <c r="H108" s="32"/>
    </row>
    <row r="109" spans="2:8" ht="12.75">
      <c r="B109" s="500"/>
      <c r="C109" s="33" t="s">
        <v>730</v>
      </c>
      <c r="D109" s="50">
        <v>9</v>
      </c>
      <c r="E109" s="50">
        <v>20</v>
      </c>
      <c r="F109" s="51">
        <f t="shared" si="7"/>
        <v>-0.55</v>
      </c>
      <c r="H109" s="32"/>
    </row>
    <row r="110" spans="2:8" ht="12.75">
      <c r="B110" s="500"/>
      <c r="C110" s="70" t="s">
        <v>678</v>
      </c>
      <c r="D110" s="63">
        <v>143</v>
      </c>
      <c r="E110" s="63">
        <v>199</v>
      </c>
      <c r="F110" s="64">
        <f t="shared" si="7"/>
        <v>-0.2814070351758794</v>
      </c>
      <c r="G110" s="13"/>
      <c r="H110" s="32"/>
    </row>
    <row r="111" spans="2:8" ht="12.75">
      <c r="B111" s="500" t="s">
        <v>724</v>
      </c>
      <c r="C111" s="25" t="s">
        <v>731</v>
      </c>
      <c r="D111" s="26">
        <v>3</v>
      </c>
      <c r="E111" s="26">
        <v>1</v>
      </c>
      <c r="F111" s="27">
        <f t="shared" si="7"/>
        <v>2</v>
      </c>
      <c r="G111" s="13"/>
      <c r="H111" s="32"/>
    </row>
    <row r="112" spans="2:8" ht="12.75">
      <c r="B112" s="500"/>
      <c r="C112" s="33" t="s">
        <v>730</v>
      </c>
      <c r="D112" s="50">
        <v>32</v>
      </c>
      <c r="E112" s="50">
        <v>32</v>
      </c>
      <c r="F112" s="51">
        <f t="shared" si="7"/>
        <v>0</v>
      </c>
      <c r="H112" s="32"/>
    </row>
    <row r="113" spans="2:8" ht="12.75">
      <c r="B113" s="500"/>
      <c r="C113" s="70" t="s">
        <v>678</v>
      </c>
      <c r="D113" s="63">
        <v>35</v>
      </c>
      <c r="E113" s="63">
        <v>33</v>
      </c>
      <c r="F113" s="64">
        <f t="shared" si="7"/>
        <v>0.06060606060606061</v>
      </c>
      <c r="H113" s="32"/>
    </row>
    <row r="114" spans="2:8" ht="12.75">
      <c r="B114" s="506" t="s">
        <v>725</v>
      </c>
      <c r="C114" s="506"/>
      <c r="D114" s="112">
        <v>1</v>
      </c>
      <c r="E114" s="112">
        <v>4</v>
      </c>
      <c r="F114" s="113">
        <f t="shared" si="7"/>
        <v>-0.75</v>
      </c>
      <c r="H114" s="32"/>
    </row>
    <row r="115" spans="2:5" ht="12.75">
      <c r="B115" s="22"/>
      <c r="C115" s="22"/>
      <c r="E115" s="40"/>
    </row>
    <row r="116" spans="2:5" ht="12.75">
      <c r="B116" s="22"/>
      <c r="C116" s="22"/>
      <c r="E116" s="40"/>
    </row>
    <row r="117" spans="2:8" ht="12.75">
      <c r="B117" s="499" t="s">
        <v>733</v>
      </c>
      <c r="C117" s="499"/>
      <c r="D117" s="23">
        <f>ANYO_MEMORIA</f>
        <v>2013</v>
      </c>
      <c r="E117" s="23">
        <f>ANYO_MEMORIA-1</f>
        <v>2012</v>
      </c>
      <c r="F117" s="23" t="s">
        <v>649</v>
      </c>
      <c r="H117" s="24"/>
    </row>
    <row r="118" spans="2:8" ht="12.75">
      <c r="B118" s="511" t="s">
        <v>734</v>
      </c>
      <c r="C118" s="59" t="s">
        <v>735</v>
      </c>
      <c r="D118" s="26"/>
      <c r="E118" s="26" t="s">
        <v>702</v>
      </c>
      <c r="F118" s="27">
        <f aca="true" t="shared" si="8" ref="F118:F123">IF(IF(E118="S/D",0,E118)&lt;&gt;0,(D118-E118)/E118,0)</f>
        <v>0</v>
      </c>
      <c r="H118" s="32"/>
    </row>
    <row r="119" spans="2:8" ht="12.75">
      <c r="B119" s="511"/>
      <c r="C119" s="46" t="s">
        <v>736</v>
      </c>
      <c r="D119" s="55"/>
      <c r="E119" s="55" t="s">
        <v>702</v>
      </c>
      <c r="F119" s="57">
        <f t="shared" si="8"/>
        <v>0</v>
      </c>
      <c r="H119" s="32"/>
    </row>
    <row r="120" spans="2:8" ht="12.75">
      <c r="B120" s="511" t="s">
        <v>737</v>
      </c>
      <c r="C120" s="114" t="s">
        <v>735</v>
      </c>
      <c r="D120" s="76">
        <v>593</v>
      </c>
      <c r="E120" s="76">
        <v>642</v>
      </c>
      <c r="F120" s="77">
        <f t="shared" si="8"/>
        <v>-0.0763239875389408</v>
      </c>
      <c r="H120" s="32"/>
    </row>
    <row r="121" spans="2:8" ht="12.75">
      <c r="B121" s="511"/>
      <c r="C121" s="115" t="s">
        <v>736</v>
      </c>
      <c r="D121" s="80">
        <v>1595</v>
      </c>
      <c r="E121" s="80">
        <v>1783</v>
      </c>
      <c r="F121" s="82">
        <f t="shared" si="8"/>
        <v>-0.10544026920919798</v>
      </c>
      <c r="H121" s="32"/>
    </row>
    <row r="122" spans="2:8" ht="12.75">
      <c r="B122" s="511" t="s">
        <v>738</v>
      </c>
      <c r="C122" s="114" t="s">
        <v>735</v>
      </c>
      <c r="D122" s="47">
        <v>16560</v>
      </c>
      <c r="E122" s="47">
        <v>16376</v>
      </c>
      <c r="F122" s="48">
        <f t="shared" si="8"/>
        <v>0.011235955056179775</v>
      </c>
      <c r="H122" s="32"/>
    </row>
    <row r="123" spans="2:8" ht="12.75">
      <c r="B123" s="511"/>
      <c r="C123" s="116" t="s">
        <v>736</v>
      </c>
      <c r="D123" s="55">
        <v>30142</v>
      </c>
      <c r="E123" s="55">
        <v>28873</v>
      </c>
      <c r="F123" s="57">
        <f t="shared" si="8"/>
        <v>0.04395109617982198</v>
      </c>
      <c r="H123" s="32"/>
    </row>
    <row r="124" spans="2:5" ht="12.75">
      <c r="B124" s="22"/>
      <c r="C124" s="22"/>
      <c r="E124" s="40"/>
    </row>
    <row r="125" spans="2:5" ht="12.75">
      <c r="B125" s="22"/>
      <c r="C125" s="22"/>
      <c r="E125" s="40"/>
    </row>
    <row r="126" spans="2:8" ht="12.75">
      <c r="B126" s="512" t="s">
        <v>739</v>
      </c>
      <c r="C126" s="512"/>
      <c r="D126" s="23">
        <f>ANYO_MEMORIA</f>
        <v>2013</v>
      </c>
      <c r="E126" s="23">
        <f>ANYO_MEMORIA-1</f>
        <v>2012</v>
      </c>
      <c r="F126" s="23" t="s">
        <v>649</v>
      </c>
      <c r="H126" s="24"/>
    </row>
    <row r="127" spans="2:8" ht="12.75">
      <c r="B127" s="509" t="s">
        <v>740</v>
      </c>
      <c r="C127" s="117" t="s">
        <v>741</v>
      </c>
      <c r="D127" s="118">
        <v>579</v>
      </c>
      <c r="E127" s="118">
        <v>693</v>
      </c>
      <c r="F127" s="119">
        <f aca="true" t="shared" si="9" ref="F127:F133">IF(IF(E127="S/D",0,E127)&lt;&gt;0,(D127-E127)/E127,0)</f>
        <v>-0.1645021645021645</v>
      </c>
      <c r="H127" s="32"/>
    </row>
    <row r="128" spans="2:8" ht="12.75">
      <c r="B128" s="509"/>
      <c r="C128" s="120" t="s">
        <v>742</v>
      </c>
      <c r="D128" s="55">
        <v>29</v>
      </c>
      <c r="E128" s="55">
        <v>34</v>
      </c>
      <c r="F128" s="57">
        <f t="shared" si="9"/>
        <v>-0.14705882352941177</v>
      </c>
      <c r="H128" s="32"/>
    </row>
    <row r="129" spans="2:8" ht="12.75">
      <c r="B129" s="509" t="s">
        <v>743</v>
      </c>
      <c r="C129" s="117" t="s">
        <v>741</v>
      </c>
      <c r="D129" s="121">
        <v>8</v>
      </c>
      <c r="E129" s="121">
        <v>4</v>
      </c>
      <c r="F129" s="122">
        <f t="shared" si="9"/>
        <v>1</v>
      </c>
      <c r="H129" s="32"/>
    </row>
    <row r="130" spans="2:8" ht="12.75">
      <c r="B130" s="509"/>
      <c r="C130" s="120" t="s">
        <v>742</v>
      </c>
      <c r="D130" s="123" t="s">
        <v>1087</v>
      </c>
      <c r="E130" s="123">
        <v>3</v>
      </c>
      <c r="F130" s="124" t="e">
        <f t="shared" si="9"/>
        <v>#VALUE!</v>
      </c>
      <c r="H130" s="32"/>
    </row>
    <row r="131" spans="2:8" ht="12.75">
      <c r="B131" s="509" t="s">
        <v>744</v>
      </c>
      <c r="C131" s="117" t="s">
        <v>741</v>
      </c>
      <c r="D131" s="121">
        <v>27</v>
      </c>
      <c r="E131" s="121">
        <v>29</v>
      </c>
      <c r="F131" s="122">
        <f t="shared" si="9"/>
        <v>-0.06896551724137931</v>
      </c>
      <c r="H131" s="32"/>
    </row>
    <row r="132" spans="2:8" ht="12.75">
      <c r="B132" s="509"/>
      <c r="C132" s="120" t="s">
        <v>745</v>
      </c>
      <c r="D132" s="123">
        <v>7</v>
      </c>
      <c r="E132" s="123">
        <v>6</v>
      </c>
      <c r="F132" s="124">
        <f t="shared" si="9"/>
        <v>0.16666666666666666</v>
      </c>
      <c r="H132" s="32"/>
    </row>
    <row r="133" spans="2:8" ht="12.75">
      <c r="B133" s="510" t="s">
        <v>746</v>
      </c>
      <c r="C133" s="510"/>
      <c r="D133" s="125">
        <v>650</v>
      </c>
      <c r="E133" s="125">
        <v>769</v>
      </c>
      <c r="F133" s="126">
        <f t="shared" si="9"/>
        <v>-0.15474642392717816</v>
      </c>
      <c r="H133" s="32"/>
    </row>
    <row r="134" spans="2:5" ht="12.75">
      <c r="B134" s="127"/>
      <c r="C134" s="22"/>
      <c r="E134" s="40"/>
    </row>
    <row r="135" spans="2:5" ht="12.75">
      <c r="B135" s="22"/>
      <c r="C135" s="22"/>
      <c r="E135" s="40"/>
    </row>
    <row r="136" spans="2:8" ht="12.75">
      <c r="B136" s="499" t="s">
        <v>747</v>
      </c>
      <c r="C136" s="499"/>
      <c r="D136" s="23">
        <f>ANYO_MEMORIA</f>
        <v>2013</v>
      </c>
      <c r="E136" s="23">
        <f>ANYO_MEMORIA-1</f>
        <v>2012</v>
      </c>
      <c r="F136" s="23" t="s">
        <v>649</v>
      </c>
      <c r="H136" s="24"/>
    </row>
    <row r="137" spans="2:8" ht="12.75">
      <c r="B137" s="128" t="s">
        <v>748</v>
      </c>
      <c r="C137" s="129"/>
      <c r="D137" s="125">
        <f>SUM(D138:D143)</f>
        <v>336</v>
      </c>
      <c r="E137" s="125">
        <v>396</v>
      </c>
      <c r="F137" s="44">
        <f aca="true" t="shared" si="10" ref="F137:F147">IF(IF(E137="S/D",0,E137)&lt;&gt;0,(D137-E137)/E137,0)</f>
        <v>-0.15151515151515152</v>
      </c>
      <c r="H137" s="32"/>
    </row>
    <row r="138" spans="2:8" ht="12.75">
      <c r="B138" s="500" t="s">
        <v>749</v>
      </c>
      <c r="C138" s="36" t="s">
        <v>750</v>
      </c>
      <c r="D138" s="26">
        <v>19</v>
      </c>
      <c r="E138" s="26">
        <v>21</v>
      </c>
      <c r="F138" s="27">
        <f t="shared" si="10"/>
        <v>-0.09523809523809523</v>
      </c>
      <c r="H138" s="32"/>
    </row>
    <row r="139" spans="2:8" ht="12.75">
      <c r="B139" s="500"/>
      <c r="C139" s="29" t="s">
        <v>751</v>
      </c>
      <c r="D139" s="50">
        <v>190</v>
      </c>
      <c r="E139" s="50">
        <v>273</v>
      </c>
      <c r="F139" s="51">
        <f t="shared" si="10"/>
        <v>-0.304029304029304</v>
      </c>
      <c r="H139" s="32"/>
    </row>
    <row r="140" spans="2:8" ht="12.75">
      <c r="B140" s="500"/>
      <c r="C140" s="29" t="s">
        <v>752</v>
      </c>
      <c r="D140" s="50">
        <v>5</v>
      </c>
      <c r="E140" s="50">
        <v>2</v>
      </c>
      <c r="F140" s="51">
        <f t="shared" si="10"/>
        <v>1.5</v>
      </c>
      <c r="H140" s="32"/>
    </row>
    <row r="141" spans="2:8" ht="12.75">
      <c r="B141" s="500"/>
      <c r="C141" s="29" t="s">
        <v>753</v>
      </c>
      <c r="D141" s="50">
        <v>6</v>
      </c>
      <c r="E141" s="50">
        <v>5</v>
      </c>
      <c r="F141" s="51">
        <f t="shared" si="10"/>
        <v>0.2</v>
      </c>
      <c r="H141" s="32"/>
    </row>
    <row r="142" spans="2:8" ht="12.75">
      <c r="B142" s="500"/>
      <c r="C142" s="33" t="s">
        <v>754</v>
      </c>
      <c r="D142" s="50">
        <v>116</v>
      </c>
      <c r="E142" s="50">
        <v>95</v>
      </c>
      <c r="F142" s="51">
        <f t="shared" si="10"/>
        <v>0.22105263157894736</v>
      </c>
      <c r="H142" s="32"/>
    </row>
    <row r="143" spans="2:8" ht="12.75">
      <c r="B143" s="500"/>
      <c r="C143" s="37" t="s">
        <v>755</v>
      </c>
      <c r="D143" s="50" t="s">
        <v>1087</v>
      </c>
      <c r="E143" s="50">
        <v>0</v>
      </c>
      <c r="F143" s="51">
        <f t="shared" si="10"/>
        <v>0</v>
      </c>
      <c r="H143" s="32"/>
    </row>
    <row r="144" spans="2:8" ht="12.75">
      <c r="B144" s="500" t="s">
        <v>756</v>
      </c>
      <c r="C144" s="36" t="s">
        <v>757</v>
      </c>
      <c r="D144" s="26">
        <v>189</v>
      </c>
      <c r="E144" s="26">
        <v>151</v>
      </c>
      <c r="F144" s="27">
        <f t="shared" si="10"/>
        <v>0.25165562913907286</v>
      </c>
      <c r="H144" s="32"/>
    </row>
    <row r="145" spans="2:8" ht="12.75">
      <c r="B145" s="500"/>
      <c r="C145" s="37" t="s">
        <v>758</v>
      </c>
      <c r="D145" s="80">
        <v>252</v>
      </c>
      <c r="E145" s="80">
        <v>165</v>
      </c>
      <c r="F145" s="82">
        <f t="shared" si="10"/>
        <v>0.5272727272727272</v>
      </c>
      <c r="H145" s="32"/>
    </row>
    <row r="146" spans="2:8" ht="12.75">
      <c r="B146" s="500" t="s">
        <v>759</v>
      </c>
      <c r="C146" s="25" t="s">
        <v>651</v>
      </c>
      <c r="D146" s="47">
        <v>178</v>
      </c>
      <c r="E146" s="47">
        <v>102</v>
      </c>
      <c r="F146" s="48">
        <f t="shared" si="10"/>
        <v>0.7450980392156863</v>
      </c>
      <c r="H146" s="32"/>
    </row>
    <row r="147" spans="2:8" ht="12.75">
      <c r="B147" s="500"/>
      <c r="C147" s="37" t="s">
        <v>691</v>
      </c>
      <c r="D147" s="55">
        <v>62</v>
      </c>
      <c r="E147" s="55">
        <v>178</v>
      </c>
      <c r="F147" s="57">
        <f t="shared" si="10"/>
        <v>-0.651685393258427</v>
      </c>
      <c r="H147" s="32"/>
    </row>
    <row r="148" spans="2:5" ht="12.75">
      <c r="B148" s="22"/>
      <c r="C148" s="22"/>
      <c r="E148" s="40"/>
    </row>
    <row r="149" spans="2:5" ht="12.75">
      <c r="B149" s="22"/>
      <c r="C149" s="22"/>
      <c r="E149" s="40"/>
    </row>
    <row r="150" spans="2:8" ht="12.75">
      <c r="B150" s="499" t="s">
        <v>760</v>
      </c>
      <c r="C150" s="499"/>
      <c r="D150" s="23">
        <f>ANYO_MEMORIA</f>
        <v>2013</v>
      </c>
      <c r="E150" s="23">
        <f>ANYO_MEMORIA-1</f>
        <v>2012</v>
      </c>
      <c r="F150" s="23" t="s">
        <v>649</v>
      </c>
      <c r="H150" s="24"/>
    </row>
    <row r="151" spans="2:11" ht="12.75">
      <c r="B151" s="517" t="s">
        <v>761</v>
      </c>
      <c r="C151" s="36" t="s">
        <v>762</v>
      </c>
      <c r="D151" s="47">
        <v>718</v>
      </c>
      <c r="E151" s="47">
        <v>665</v>
      </c>
      <c r="F151" s="48">
        <f aca="true" t="shared" si="11" ref="F151:F172">IF(IF(E151="S/D",0,E151)&lt;&gt;0,(D151-E151)/E151,0)</f>
        <v>0.07969924812030076</v>
      </c>
      <c r="H151" s="32"/>
      <c r="J151" s="130"/>
      <c r="K151" s="131"/>
    </row>
    <row r="152" spans="2:10" ht="12.75">
      <c r="B152" s="517"/>
      <c r="C152" s="25" t="s">
        <v>763</v>
      </c>
      <c r="D152" s="50">
        <v>130</v>
      </c>
      <c r="E152" s="50">
        <v>191</v>
      </c>
      <c r="F152" s="51">
        <f t="shared" si="11"/>
        <v>-0.3193717277486911</v>
      </c>
      <c r="H152" s="32"/>
      <c r="J152" s="61"/>
    </row>
    <row r="153" spans="2:8" ht="12.75">
      <c r="B153" s="517"/>
      <c r="C153" s="29" t="s">
        <v>764</v>
      </c>
      <c r="D153" s="50">
        <v>525</v>
      </c>
      <c r="E153" s="50">
        <v>709</v>
      </c>
      <c r="F153" s="51">
        <f t="shared" si="11"/>
        <v>-0.25952045133991536</v>
      </c>
      <c r="H153" s="32"/>
    </row>
    <row r="154" spans="2:8" ht="12.75">
      <c r="B154" s="517"/>
      <c r="C154" s="29" t="s">
        <v>765</v>
      </c>
      <c r="D154" s="50">
        <v>368</v>
      </c>
      <c r="E154" s="50">
        <v>385</v>
      </c>
      <c r="F154" s="51">
        <f t="shared" si="11"/>
        <v>-0.04415584415584416</v>
      </c>
      <c r="H154" s="32"/>
    </row>
    <row r="155" spans="2:8" ht="12.75">
      <c r="B155" s="517"/>
      <c r="C155" s="29" t="s">
        <v>766</v>
      </c>
      <c r="D155" s="50" t="s">
        <v>1087</v>
      </c>
      <c r="E155" s="50" t="s">
        <v>702</v>
      </c>
      <c r="F155" s="51">
        <f t="shared" si="11"/>
        <v>0</v>
      </c>
      <c r="H155" s="32"/>
    </row>
    <row r="156" spans="2:8" ht="12.75">
      <c r="B156" s="517"/>
      <c r="C156" s="33" t="s">
        <v>767</v>
      </c>
      <c r="D156" s="50">
        <v>13</v>
      </c>
      <c r="E156" s="50">
        <v>29</v>
      </c>
      <c r="F156" s="51">
        <f t="shared" si="11"/>
        <v>-0.5517241379310345</v>
      </c>
      <c r="H156" s="32"/>
    </row>
    <row r="157" spans="2:8" ht="12.75">
      <c r="B157" s="517"/>
      <c r="C157" s="33" t="s">
        <v>768</v>
      </c>
      <c r="D157" s="50">
        <v>260</v>
      </c>
      <c r="E157" s="50">
        <v>2381</v>
      </c>
      <c r="F157" s="51">
        <f t="shared" si="11"/>
        <v>-0.8908021839563208</v>
      </c>
      <c r="H157" s="32"/>
    </row>
    <row r="158" spans="2:8" ht="12.75">
      <c r="B158" s="517"/>
      <c r="C158" s="33" t="s">
        <v>769</v>
      </c>
      <c r="D158" s="50">
        <v>6</v>
      </c>
      <c r="E158" s="50">
        <v>2</v>
      </c>
      <c r="F158" s="51">
        <f t="shared" si="11"/>
        <v>2</v>
      </c>
      <c r="H158" s="32"/>
    </row>
    <row r="159" spans="2:8" ht="12.75">
      <c r="B159" s="517"/>
      <c r="C159" s="33" t="s">
        <v>770</v>
      </c>
      <c r="D159" s="50">
        <v>309</v>
      </c>
      <c r="E159" s="50">
        <v>104</v>
      </c>
      <c r="F159" s="51">
        <f t="shared" si="11"/>
        <v>1.9711538461538463</v>
      </c>
      <c r="H159" s="32"/>
    </row>
    <row r="160" spans="2:8" ht="12.75">
      <c r="B160" s="517"/>
      <c r="C160" s="33" t="s">
        <v>771</v>
      </c>
      <c r="D160" s="50">
        <v>672</v>
      </c>
      <c r="E160" s="50">
        <v>755</v>
      </c>
      <c r="F160" s="51">
        <f t="shared" si="11"/>
        <v>-0.10993377483443709</v>
      </c>
      <c r="H160" s="32"/>
    </row>
    <row r="161" spans="2:8" ht="12.75">
      <c r="B161" s="517"/>
      <c r="C161" s="132" t="s">
        <v>678</v>
      </c>
      <c r="D161" s="63">
        <v>3001</v>
      </c>
      <c r="E161" s="63">
        <v>5221</v>
      </c>
      <c r="F161" s="64">
        <f t="shared" si="11"/>
        <v>-0.42520589925301666</v>
      </c>
      <c r="H161" s="32"/>
    </row>
    <row r="162" spans="2:11" ht="12.75">
      <c r="B162" s="500" t="s">
        <v>772</v>
      </c>
      <c r="C162" s="36" t="s">
        <v>762</v>
      </c>
      <c r="D162" s="47">
        <v>787</v>
      </c>
      <c r="E162" s="47">
        <v>708</v>
      </c>
      <c r="F162" s="48">
        <f t="shared" si="11"/>
        <v>0.1115819209039548</v>
      </c>
      <c r="H162" s="32"/>
      <c r="J162" s="61"/>
      <c r="K162" s="12"/>
    </row>
    <row r="163" spans="2:8" ht="12.75">
      <c r="B163" s="500"/>
      <c r="C163" s="25" t="s">
        <v>763</v>
      </c>
      <c r="D163" s="50">
        <v>168</v>
      </c>
      <c r="E163" s="50">
        <v>147</v>
      </c>
      <c r="F163" s="51">
        <f t="shared" si="11"/>
        <v>0.14285714285714285</v>
      </c>
      <c r="H163" s="32"/>
    </row>
    <row r="164" spans="2:8" ht="12.75">
      <c r="B164" s="500"/>
      <c r="C164" s="29" t="s">
        <v>764</v>
      </c>
      <c r="D164" s="50">
        <v>565</v>
      </c>
      <c r="E164" s="50">
        <v>640</v>
      </c>
      <c r="F164" s="51">
        <f t="shared" si="11"/>
        <v>-0.1171875</v>
      </c>
      <c r="H164" s="32"/>
    </row>
    <row r="165" spans="2:8" ht="12.75">
      <c r="B165" s="500"/>
      <c r="C165" s="29" t="s">
        <v>765</v>
      </c>
      <c r="D165" s="50">
        <v>477</v>
      </c>
      <c r="E165" s="50">
        <v>415</v>
      </c>
      <c r="F165" s="51">
        <f t="shared" si="11"/>
        <v>0.1493975903614458</v>
      </c>
      <c r="H165" s="32"/>
    </row>
    <row r="166" spans="2:8" ht="12.75">
      <c r="B166" s="500"/>
      <c r="C166" s="29" t="s">
        <v>766</v>
      </c>
      <c r="D166" s="50" t="s">
        <v>1087</v>
      </c>
      <c r="E166" s="50" t="s">
        <v>702</v>
      </c>
      <c r="F166" s="51">
        <f t="shared" si="11"/>
        <v>0</v>
      </c>
      <c r="H166" s="32"/>
    </row>
    <row r="167" spans="2:8" ht="12.75">
      <c r="B167" s="500"/>
      <c r="C167" s="33" t="s">
        <v>767</v>
      </c>
      <c r="D167" s="50">
        <v>32</v>
      </c>
      <c r="E167" s="50">
        <v>42</v>
      </c>
      <c r="F167" s="51">
        <f t="shared" si="11"/>
        <v>-0.23809523809523808</v>
      </c>
      <c r="H167" s="32"/>
    </row>
    <row r="168" spans="2:8" ht="12.75">
      <c r="B168" s="500"/>
      <c r="C168" s="33" t="s">
        <v>768</v>
      </c>
      <c r="D168" s="50">
        <v>381</v>
      </c>
      <c r="E168" s="50">
        <v>216</v>
      </c>
      <c r="F168" s="51">
        <f t="shared" si="11"/>
        <v>0.7638888888888888</v>
      </c>
      <c r="H168" s="32"/>
    </row>
    <row r="169" spans="2:8" ht="12.75">
      <c r="B169" s="500"/>
      <c r="C169" s="33" t="s">
        <v>769</v>
      </c>
      <c r="D169" s="50">
        <v>6</v>
      </c>
      <c r="E169" s="50">
        <v>5</v>
      </c>
      <c r="F169" s="51">
        <f t="shared" si="11"/>
        <v>0.2</v>
      </c>
      <c r="H169" s="32"/>
    </row>
    <row r="170" spans="2:8" ht="12.75">
      <c r="B170" s="500"/>
      <c r="C170" s="33" t="s">
        <v>770</v>
      </c>
      <c r="D170" s="50">
        <v>328</v>
      </c>
      <c r="E170" s="50">
        <v>81</v>
      </c>
      <c r="F170" s="51">
        <f t="shared" si="11"/>
        <v>3.049382716049383</v>
      </c>
      <c r="H170" s="32"/>
    </row>
    <row r="171" spans="2:8" ht="12.75">
      <c r="B171" s="500"/>
      <c r="C171" s="33" t="s">
        <v>771</v>
      </c>
      <c r="D171" s="50">
        <v>840</v>
      </c>
      <c r="E171" s="50">
        <v>907</v>
      </c>
      <c r="F171" s="51">
        <f t="shared" si="11"/>
        <v>-0.07386990077177508</v>
      </c>
      <c r="H171" s="32"/>
    </row>
    <row r="172" spans="2:8" ht="12.75">
      <c r="B172" s="500"/>
      <c r="C172" s="133" t="s">
        <v>678</v>
      </c>
      <c r="D172" s="71">
        <v>3584</v>
      </c>
      <c r="E172" s="71">
        <v>3161</v>
      </c>
      <c r="F172" s="72">
        <f t="shared" si="11"/>
        <v>0.13381841189496996</v>
      </c>
      <c r="H172" s="32"/>
    </row>
    <row r="173" spans="2:5" ht="12.75">
      <c r="B173" s="22"/>
      <c r="C173" s="22"/>
      <c r="E173" s="40"/>
    </row>
    <row r="174" spans="2:5" ht="12.75">
      <c r="B174" s="22"/>
      <c r="C174" s="22"/>
      <c r="E174" s="40"/>
    </row>
    <row r="175" spans="2:8" ht="12.75">
      <c r="B175" s="518" t="s">
        <v>773</v>
      </c>
      <c r="C175" s="518"/>
      <c r="D175" s="23">
        <f>ANYO_MEMORIA</f>
        <v>2013</v>
      </c>
      <c r="E175" s="23">
        <f>ANYO_MEMORIA-1</f>
        <v>2012</v>
      </c>
      <c r="F175" s="23" t="s">
        <v>649</v>
      </c>
      <c r="H175" s="24"/>
    </row>
    <row r="176" spans="2:8" ht="12.75">
      <c r="B176" s="503" t="s">
        <v>774</v>
      </c>
      <c r="C176" s="503"/>
      <c r="D176" s="47">
        <v>2466</v>
      </c>
      <c r="E176" s="47">
        <v>7160</v>
      </c>
      <c r="F176" s="48">
        <f>IF(IF(E176="S/D",0,E176)&lt;&gt;0,(D176-E176)/E176,0)</f>
        <v>-0.6555865921787709</v>
      </c>
      <c r="H176" s="32"/>
    </row>
    <row r="177" spans="2:8" ht="12.75">
      <c r="B177" s="504" t="s">
        <v>775</v>
      </c>
      <c r="C177" s="504"/>
      <c r="D177" s="50">
        <v>18959</v>
      </c>
      <c r="E177" s="50">
        <v>16255</v>
      </c>
      <c r="F177" s="51">
        <f>IF(IF(E177="S/D",0,E177)&lt;&gt;0,(D177-E177)/E177,0)</f>
        <v>0.16634881574900032</v>
      </c>
      <c r="H177" s="32"/>
    </row>
    <row r="178" spans="2:8" ht="12.75">
      <c r="B178" s="501" t="s">
        <v>776</v>
      </c>
      <c r="C178" s="501"/>
      <c r="D178" s="55">
        <v>5841</v>
      </c>
      <c r="E178" s="55">
        <v>5251</v>
      </c>
      <c r="F178" s="57">
        <f>IF(IF(E178="S/D",0,E178)&lt;&gt;0,(D178-E178)/E178,0)</f>
        <v>0.11235955056179775</v>
      </c>
      <c r="H178" s="32"/>
    </row>
    <row r="179" spans="2:5" ht="12.75">
      <c r="B179" s="22"/>
      <c r="C179" s="134"/>
      <c r="E179" s="40"/>
    </row>
    <row r="180" spans="2:5" ht="12.75">
      <c r="B180" s="22"/>
      <c r="C180" s="22"/>
      <c r="E180" s="40"/>
    </row>
    <row r="181" spans="2:8" ht="12.75" customHeight="1">
      <c r="B181" s="513" t="s">
        <v>777</v>
      </c>
      <c r="C181" s="513"/>
      <c r="D181" s="23">
        <f>ANYO_MEMORIA</f>
        <v>2013</v>
      </c>
      <c r="E181" s="23">
        <f>ANYO_MEMORIA-1</f>
        <v>2012</v>
      </c>
      <c r="F181" s="23" t="s">
        <v>649</v>
      </c>
      <c r="H181" s="24"/>
    </row>
    <row r="182" spans="2:8" ht="12.75" customHeight="1">
      <c r="B182" s="514" t="s">
        <v>778</v>
      </c>
      <c r="C182" s="514"/>
      <c r="D182" s="135"/>
      <c r="E182" s="135"/>
      <c r="F182" s="135"/>
      <c r="H182" s="32"/>
    </row>
    <row r="183" spans="2:8" ht="12.75" customHeight="1">
      <c r="B183" s="515" t="s">
        <v>779</v>
      </c>
      <c r="C183" s="515"/>
      <c r="D183" s="50">
        <v>395</v>
      </c>
      <c r="E183" s="50">
        <v>649</v>
      </c>
      <c r="F183" s="51">
        <f>IF(IF(E183="S/D",0,E183)&lt;&gt;0,(D183-E183)/E183,0)</f>
        <v>-0.3913713405238829</v>
      </c>
      <c r="H183" s="32"/>
    </row>
    <row r="184" spans="2:8" ht="12.75" customHeight="1">
      <c r="B184" s="515" t="s">
        <v>651</v>
      </c>
      <c r="C184" s="515"/>
      <c r="D184" s="50">
        <v>11</v>
      </c>
      <c r="E184" s="50">
        <v>34</v>
      </c>
      <c r="F184" s="51">
        <f>IF(IF(E184="S/D",0,E184)&lt;&gt;0,(D184-E184)/E184,0)</f>
        <v>-0.6764705882352942</v>
      </c>
      <c r="H184" s="32"/>
    </row>
    <row r="185" spans="2:8" ht="12.75" customHeight="1">
      <c r="B185" s="519" t="s">
        <v>691</v>
      </c>
      <c r="C185" s="519"/>
      <c r="D185" s="55">
        <v>42</v>
      </c>
      <c r="E185" s="55">
        <v>7</v>
      </c>
      <c r="F185" s="57">
        <f>IF(IF(E185="S/D",0,E185)&lt;&gt;0,(D185-E185)/E185,0)</f>
        <v>5</v>
      </c>
      <c r="H185" s="32"/>
    </row>
    <row r="186" spans="2:8" ht="12.75" customHeight="1">
      <c r="B186" s="514" t="s">
        <v>780</v>
      </c>
      <c r="C186" s="514"/>
      <c r="D186" s="138"/>
      <c r="E186" s="138"/>
      <c r="F186" s="138"/>
      <c r="H186" s="32"/>
    </row>
    <row r="187" spans="2:8" ht="12.75" customHeight="1">
      <c r="B187" s="515" t="s">
        <v>781</v>
      </c>
      <c r="C187" s="515"/>
      <c r="D187" s="50">
        <v>277</v>
      </c>
      <c r="E187" s="50">
        <v>277</v>
      </c>
      <c r="F187" s="51">
        <f>IF(IF(E187="S/D",0,E187)&lt;&gt;0,(D187-E187)/E187,0)</f>
        <v>0</v>
      </c>
      <c r="H187" s="32"/>
    </row>
    <row r="188" spans="2:8" ht="12.75" customHeight="1">
      <c r="B188" s="515" t="s">
        <v>782</v>
      </c>
      <c r="C188" s="515"/>
      <c r="D188" s="50">
        <v>155</v>
      </c>
      <c r="E188" s="50">
        <v>84</v>
      </c>
      <c r="F188" s="51">
        <f>IF(IF(E188="S/D",0,E188)&lt;&gt;0,(D188-E188)/E188,0)</f>
        <v>0.8452380952380952</v>
      </c>
      <c r="H188" s="32"/>
    </row>
    <row r="189" spans="2:8" ht="12.75" customHeight="1">
      <c r="B189" s="519" t="s">
        <v>783</v>
      </c>
      <c r="C189" s="519"/>
      <c r="D189" s="80">
        <v>4</v>
      </c>
      <c r="E189" s="80">
        <v>1</v>
      </c>
      <c r="F189" s="82">
        <f>IF(IF(E189="S/D",0,E189)&lt;&gt;0,(D189-E189)/E189,0)</f>
        <v>3</v>
      </c>
      <c r="H189" s="32"/>
    </row>
    <row r="190" spans="2:8" ht="12.75" customHeight="1">
      <c r="B190" s="516" t="s">
        <v>784</v>
      </c>
      <c r="C190" s="516"/>
      <c r="D190" s="108">
        <v>353</v>
      </c>
      <c r="E190" s="108">
        <v>354</v>
      </c>
      <c r="F190" s="110">
        <f>IF(IF(E190="S/D",0,E190)&lt;&gt;0,(D190-E190)/E190,0)</f>
        <v>-0.002824858757062147</v>
      </c>
      <c r="H190" s="32"/>
    </row>
    <row r="191" spans="2:8" ht="12.75" customHeight="1">
      <c r="B191" s="514" t="s">
        <v>785</v>
      </c>
      <c r="C191" s="514"/>
      <c r="D191" s="135"/>
      <c r="E191" s="135"/>
      <c r="F191" s="135"/>
      <c r="H191" s="32"/>
    </row>
    <row r="192" spans="2:8" ht="12.75" customHeight="1">
      <c r="B192" s="515" t="s">
        <v>786</v>
      </c>
      <c r="C192" s="515"/>
      <c r="D192" s="50">
        <v>280</v>
      </c>
      <c r="E192" s="50">
        <v>244</v>
      </c>
      <c r="F192" s="51">
        <f>IF(IF(E192="S/D",0,E192)&lt;&gt;0,(D192-E192)/E192,0)</f>
        <v>0.14754098360655737</v>
      </c>
      <c r="H192" s="32"/>
    </row>
    <row r="193" spans="2:8" ht="12.75" customHeight="1">
      <c r="B193" s="519" t="s">
        <v>787</v>
      </c>
      <c r="C193" s="519"/>
      <c r="D193" s="140">
        <v>571</v>
      </c>
      <c r="E193" s="140">
        <v>132</v>
      </c>
      <c r="F193" s="141">
        <f>IF(IF(E193="S/D",0,E193)&lt;&gt;0,(D193-E193)/E193,0)</f>
        <v>3.3257575757575757</v>
      </c>
      <c r="G193" s="58"/>
      <c r="H193" s="32"/>
    </row>
    <row r="194" spans="2:8" ht="12.75" customHeight="1">
      <c r="B194" s="514" t="s">
        <v>788</v>
      </c>
      <c r="C194" s="514"/>
      <c r="D194" s="138"/>
      <c r="E194" s="138"/>
      <c r="F194" s="138"/>
      <c r="H194" s="32"/>
    </row>
    <row r="195" spans="2:8" ht="12.75" customHeight="1">
      <c r="B195" s="515" t="s">
        <v>789</v>
      </c>
      <c r="C195" s="515"/>
      <c r="D195" s="50" t="s">
        <v>1087</v>
      </c>
      <c r="E195" s="50"/>
      <c r="F195" s="51">
        <f>IF(IF(E195="S/D",0,E195)&lt;&gt;0,(D195-E195)/E195,0)</f>
        <v>0</v>
      </c>
      <c r="H195" s="32"/>
    </row>
    <row r="196" spans="2:8" ht="12.75" customHeight="1">
      <c r="B196" s="519" t="s">
        <v>790</v>
      </c>
      <c r="C196" s="519"/>
      <c r="D196" s="80">
        <v>10</v>
      </c>
      <c r="E196" s="80">
        <v>13</v>
      </c>
      <c r="F196" s="82">
        <f>IF(IF(E196="S/D",0,E196)&lt;&gt;0,(D196-E196)/E196,0)</f>
        <v>-0.23076923076923078</v>
      </c>
      <c r="H196" s="32"/>
    </row>
    <row r="197" spans="2:8" ht="12.75" customHeight="1">
      <c r="B197" s="514" t="s">
        <v>791</v>
      </c>
      <c r="C197" s="514"/>
      <c r="D197" s="135"/>
      <c r="E197" s="135"/>
      <c r="F197" s="135"/>
      <c r="H197" s="32"/>
    </row>
    <row r="198" spans="2:8" ht="12.75" customHeight="1">
      <c r="B198" s="515" t="s">
        <v>792</v>
      </c>
      <c r="C198" s="515"/>
      <c r="D198" s="50">
        <v>215</v>
      </c>
      <c r="E198" s="50">
        <v>915</v>
      </c>
      <c r="F198" s="51">
        <f>IF(IF(E198="S/D",0,E198)&lt;&gt;0,(D198-E198)/E198,0)</f>
        <v>-0.7650273224043715</v>
      </c>
      <c r="H198" s="32"/>
    </row>
    <row r="199" spans="2:8" ht="12.75" customHeight="1">
      <c r="B199" s="516" t="s">
        <v>793</v>
      </c>
      <c r="C199" s="516"/>
      <c r="D199" s="112" t="s">
        <v>1087</v>
      </c>
      <c r="E199" s="112">
        <v>2</v>
      </c>
      <c r="F199" s="113" t="e">
        <f>IF(IF(E199="S/D",0,E199)&lt;&gt;0,(D199-E199)/E199,0)</f>
        <v>#VALUE!</v>
      </c>
      <c r="H199" s="32"/>
    </row>
    <row r="200" spans="2:6" ht="12.75">
      <c r="B200" s="22"/>
      <c r="C200" s="142"/>
      <c r="D200" s="106"/>
      <c r="E200" s="107"/>
      <c r="F200" s="106"/>
    </row>
    <row r="201" spans="2:5" ht="12.75">
      <c r="B201" s="22"/>
      <c r="C201" s="22"/>
      <c r="E201" s="40"/>
    </row>
    <row r="202" spans="2:8" ht="12.75">
      <c r="B202" s="499" t="s">
        <v>794</v>
      </c>
      <c r="C202" s="499"/>
      <c r="D202" s="23">
        <f>ANYO_MEMORIA</f>
        <v>2013</v>
      </c>
      <c r="E202" s="23">
        <f>ANYO_MEMORIA-1</f>
        <v>2012</v>
      </c>
      <c r="F202" s="23" t="s">
        <v>649</v>
      </c>
      <c r="H202" s="24"/>
    </row>
    <row r="203" spans="2:8" ht="12.75">
      <c r="B203" s="520" t="s">
        <v>795</v>
      </c>
      <c r="C203" s="520"/>
      <c r="D203" s="108">
        <v>656</v>
      </c>
      <c r="E203" s="109">
        <v>844</v>
      </c>
      <c r="F203" s="110">
        <f aca="true" t="shared" si="12" ref="F203:F209">IF(IF(E203="S/D",0,E203)&lt;&gt;0,(D203-E203)/E203,0)</f>
        <v>-0.22274881516587677</v>
      </c>
      <c r="H203" s="32"/>
    </row>
    <row r="204" spans="2:8" ht="12.75">
      <c r="B204" s="500" t="s">
        <v>796</v>
      </c>
      <c r="C204" s="36" t="s">
        <v>797</v>
      </c>
      <c r="D204" s="47">
        <v>18</v>
      </c>
      <c r="E204" s="143">
        <v>20</v>
      </c>
      <c r="F204" s="48">
        <f t="shared" si="12"/>
        <v>-0.1</v>
      </c>
      <c r="H204" s="28"/>
    </row>
    <row r="205" spans="2:8" ht="12.75">
      <c r="B205" s="500"/>
      <c r="C205" s="29" t="s">
        <v>798</v>
      </c>
      <c r="D205" s="50" t="s">
        <v>1087</v>
      </c>
      <c r="E205" s="85" t="s">
        <v>702</v>
      </c>
      <c r="F205" s="51">
        <f t="shared" si="12"/>
        <v>0</v>
      </c>
      <c r="H205" s="32"/>
    </row>
    <row r="206" spans="2:8" ht="12.75">
      <c r="B206" s="500"/>
      <c r="C206" s="37" t="s">
        <v>799</v>
      </c>
      <c r="D206" s="80">
        <v>9</v>
      </c>
      <c r="E206" s="81">
        <v>13</v>
      </c>
      <c r="F206" s="82">
        <f t="shared" si="12"/>
        <v>-0.3076923076923077</v>
      </c>
      <c r="H206" s="32"/>
    </row>
    <row r="207" spans="2:8" ht="12.75">
      <c r="B207" s="521" t="s">
        <v>800</v>
      </c>
      <c r="C207" s="521"/>
      <c r="D207" s="47" t="s">
        <v>1087</v>
      </c>
      <c r="E207" s="143" t="s">
        <v>702</v>
      </c>
      <c r="F207" s="48">
        <f t="shared" si="12"/>
        <v>0</v>
      </c>
      <c r="H207" s="32"/>
    </row>
    <row r="208" spans="2:8" ht="12.75">
      <c r="B208" s="522" t="s">
        <v>801</v>
      </c>
      <c r="C208" s="522"/>
      <c r="D208" s="50" t="s">
        <v>1087</v>
      </c>
      <c r="E208" s="85" t="s">
        <v>702</v>
      </c>
      <c r="F208" s="51">
        <f t="shared" si="12"/>
        <v>0</v>
      </c>
      <c r="H208" s="32"/>
    </row>
    <row r="209" spans="2:8" ht="12.75">
      <c r="B209" s="523" t="s">
        <v>802</v>
      </c>
      <c r="C209" s="523"/>
      <c r="D209" s="55">
        <v>379</v>
      </c>
      <c r="E209" s="56">
        <v>35</v>
      </c>
      <c r="F209" s="57">
        <f t="shared" si="12"/>
        <v>9.82857142857143</v>
      </c>
      <c r="H209" s="32"/>
    </row>
    <row r="210" spans="2:5" ht="12.75">
      <c r="B210" s="22"/>
      <c r="C210" s="22"/>
      <c r="E210" s="40"/>
    </row>
    <row r="211" spans="2:5" ht="12.75">
      <c r="B211" s="22"/>
      <c r="C211" s="22"/>
      <c r="E211" s="40"/>
    </row>
    <row r="212" spans="2:8" ht="12.75">
      <c r="B212" s="499" t="s">
        <v>365</v>
      </c>
      <c r="C212" s="499"/>
      <c r="D212" s="23">
        <f>ANYO_MEMORIA</f>
        <v>2013</v>
      </c>
      <c r="E212" s="23">
        <f>ANYO_MEMORIA-1</f>
        <v>2012</v>
      </c>
      <c r="F212" s="23" t="s">
        <v>649</v>
      </c>
      <c r="H212" s="24"/>
    </row>
    <row r="213" spans="2:8" ht="12.75">
      <c r="B213" s="520" t="s">
        <v>795</v>
      </c>
      <c r="C213" s="520"/>
      <c r="D213" s="108">
        <v>67</v>
      </c>
      <c r="E213" s="108">
        <v>35</v>
      </c>
      <c r="F213" s="110">
        <f>IF(IF(E213="S/D",0,E213)&lt;&gt;0,(D213-E213)/E213,0)</f>
        <v>0.9142857142857143</v>
      </c>
      <c r="H213" s="32"/>
    </row>
    <row r="214" spans="2:8" ht="12.75">
      <c r="B214" s="509" t="s">
        <v>803</v>
      </c>
      <c r="C214" s="59" t="s">
        <v>804</v>
      </c>
      <c r="D214" s="47">
        <v>202</v>
      </c>
      <c r="E214" s="47">
        <v>185</v>
      </c>
      <c r="F214" s="48">
        <f>IF(IF(E214="S/D",0,E214)&lt;&gt;0,(D214-E214)/E214,0)</f>
        <v>0.0918918918918919</v>
      </c>
      <c r="H214" s="28"/>
    </row>
    <row r="215" spans="2:8" ht="12.75">
      <c r="B215" s="509"/>
      <c r="C215" s="60" t="s">
        <v>805</v>
      </c>
      <c r="D215" s="50">
        <v>4</v>
      </c>
      <c r="E215" s="50">
        <v>4</v>
      </c>
      <c r="F215" s="51">
        <f>IF(IF(E215="S/D",0,E215)&lt;&gt;0,(D215-E215)/E215,0)</f>
        <v>0</v>
      </c>
      <c r="H215" s="32"/>
    </row>
    <row r="216" spans="2:8" ht="12.75">
      <c r="B216" s="509"/>
      <c r="C216" s="54" t="s">
        <v>755</v>
      </c>
      <c r="D216" s="80">
        <v>9</v>
      </c>
      <c r="E216" s="80">
        <v>0</v>
      </c>
      <c r="F216" s="82">
        <f>IF(IF(E216="S/D",0,E216)&lt;&gt;0,(D216-E216)/E216,0)</f>
        <v>0</v>
      </c>
      <c r="H216" s="32"/>
    </row>
    <row r="217" spans="2:8" ht="12.75">
      <c r="B217" s="509" t="s">
        <v>802</v>
      </c>
      <c r="C217" s="509"/>
      <c r="D217" s="112">
        <v>85</v>
      </c>
      <c r="E217" s="112">
        <v>234</v>
      </c>
      <c r="F217" s="113">
        <f>IF(IF(E217="S/D",0,E217)&lt;&gt;0,(D217-E217)/E217,0)</f>
        <v>-0.6367521367521367</v>
      </c>
      <c r="H217" s="28"/>
    </row>
    <row r="218" spans="2:5" ht="12.75">
      <c r="B218" s="22"/>
      <c r="C218" s="22"/>
      <c r="E218" s="40"/>
    </row>
    <row r="219" spans="2:10" ht="12.75">
      <c r="B219" s="22"/>
      <c r="C219" s="22"/>
      <c r="E219" s="40"/>
      <c r="J219" s="14"/>
    </row>
    <row r="220" spans="2:10" ht="12.75">
      <c r="B220" s="499" t="s">
        <v>806</v>
      </c>
      <c r="C220" s="499"/>
      <c r="D220" s="23">
        <f>ANYO_MEMORIA</f>
        <v>2013</v>
      </c>
      <c r="E220" s="23">
        <f>ANYO_MEMORIA-1</f>
        <v>2012</v>
      </c>
      <c r="F220" s="23" t="s">
        <v>649</v>
      </c>
      <c r="H220" s="24"/>
      <c r="J220" s="144"/>
    </row>
    <row r="221" spans="2:8" ht="12.75">
      <c r="B221" s="509" t="s">
        <v>807</v>
      </c>
      <c r="C221" s="145" t="s">
        <v>808</v>
      </c>
      <c r="D221" s="47">
        <v>7</v>
      </c>
      <c r="E221" s="47">
        <v>5</v>
      </c>
      <c r="F221" s="48">
        <f>IF(IF(E221="S/D",0,E221)&lt;&gt;0,(D221-E221)/E221,0)</f>
        <v>0.4</v>
      </c>
      <c r="H221" s="32"/>
    </row>
    <row r="222" spans="2:8" ht="12.75">
      <c r="B222" s="509"/>
      <c r="C222" s="146" t="s">
        <v>809</v>
      </c>
      <c r="D222" s="80">
        <v>108</v>
      </c>
      <c r="E222" s="80">
        <v>134</v>
      </c>
      <c r="F222" s="82">
        <f>IF(IF(E222="S/D",0,E222)&lt;&gt;0,(D222-E222)/E222,0)</f>
        <v>-0.19402985074626866</v>
      </c>
      <c r="H222" s="32"/>
    </row>
    <row r="223" spans="2:8" ht="12.75">
      <c r="B223" s="520" t="s">
        <v>810</v>
      </c>
      <c r="C223" s="520"/>
      <c r="D223" s="108">
        <v>29</v>
      </c>
      <c r="E223" s="108">
        <v>45</v>
      </c>
      <c r="F223" s="110">
        <f>IF(IF(E223="S/D",0,E223)&lt;&gt;0,(D223-E223)/E223,0)</f>
        <v>-0.35555555555555557</v>
      </c>
      <c r="H223" s="32"/>
    </row>
    <row r="224" spans="2:8" ht="12.75">
      <c r="B224" s="520" t="s">
        <v>811</v>
      </c>
      <c r="C224" s="520"/>
      <c r="D224" s="112" t="s">
        <v>1087</v>
      </c>
      <c r="E224" s="112" t="s">
        <v>702</v>
      </c>
      <c r="F224" s="113">
        <f>IF(IF(E224="S/D",0,E224)&lt;&gt;0,(D224-E224)/E224,0)</f>
        <v>0</v>
      </c>
      <c r="H224" s="32"/>
    </row>
    <row r="225" spans="2:5" ht="12.75">
      <c r="B225" s="22"/>
      <c r="C225" s="22"/>
      <c r="E225" s="40"/>
    </row>
    <row r="226" ht="12.75">
      <c r="E226" s="40"/>
    </row>
    <row r="227" spans="2:8" ht="12.75">
      <c r="B227" s="499" t="s">
        <v>812</v>
      </c>
      <c r="C227" s="499"/>
      <c r="D227" s="23">
        <f>ANYO_MEMORIA</f>
        <v>2013</v>
      </c>
      <c r="E227" s="23">
        <f>ANYO_MEMORIA-1</f>
        <v>2012</v>
      </c>
      <c r="F227" s="23" t="s">
        <v>649</v>
      </c>
      <c r="H227" s="24"/>
    </row>
    <row r="228" spans="2:8" ht="12.75">
      <c r="B228" s="500" t="s">
        <v>813</v>
      </c>
      <c r="C228" s="36" t="s">
        <v>792</v>
      </c>
      <c r="D228" s="26">
        <v>15</v>
      </c>
      <c r="E228" s="26">
        <v>9</v>
      </c>
      <c r="F228" s="27">
        <f aca="true" t="shared" si="13" ref="F228:F243">IF(IF(E228="S/D",0,E228)&lt;&gt;0,(D228-E228)/E228,0)</f>
        <v>0.6666666666666666</v>
      </c>
      <c r="H228" s="32"/>
    </row>
    <row r="229" spans="2:8" ht="12.75">
      <c r="B229" s="500"/>
      <c r="C229" s="29" t="s">
        <v>814</v>
      </c>
      <c r="D229" s="50" t="s">
        <v>1087</v>
      </c>
      <c r="E229" s="50">
        <v>1</v>
      </c>
      <c r="F229" s="51" t="e">
        <f t="shared" si="13"/>
        <v>#VALUE!</v>
      </c>
      <c r="H229" s="32"/>
    </row>
    <row r="230" spans="2:8" ht="12.75">
      <c r="B230" s="500"/>
      <c r="C230" s="29" t="s">
        <v>815</v>
      </c>
      <c r="D230" s="50">
        <v>9</v>
      </c>
      <c r="E230" s="50">
        <v>8</v>
      </c>
      <c r="F230" s="51">
        <f t="shared" si="13"/>
        <v>0.125</v>
      </c>
      <c r="H230" s="28"/>
    </row>
    <row r="231" spans="2:8" ht="12.75">
      <c r="B231" s="500"/>
      <c r="C231" s="29" t="s">
        <v>816</v>
      </c>
      <c r="D231" s="50">
        <v>2</v>
      </c>
      <c r="E231" s="50">
        <v>4</v>
      </c>
      <c r="F231" s="51">
        <f t="shared" si="13"/>
        <v>-0.5</v>
      </c>
      <c r="H231" s="32"/>
    </row>
    <row r="232" spans="2:8" ht="12.75">
      <c r="B232" s="500"/>
      <c r="C232" s="33" t="s">
        <v>817</v>
      </c>
      <c r="D232" s="50">
        <v>8</v>
      </c>
      <c r="E232" s="50">
        <v>2</v>
      </c>
      <c r="F232" s="51">
        <f t="shared" si="13"/>
        <v>3</v>
      </c>
      <c r="H232" s="32"/>
    </row>
    <row r="233" spans="2:8" ht="12.75">
      <c r="B233" s="500"/>
      <c r="C233" s="33" t="s">
        <v>818</v>
      </c>
      <c r="D233" s="50">
        <v>2</v>
      </c>
      <c r="E233" s="50">
        <v>3</v>
      </c>
      <c r="F233" s="51">
        <f t="shared" si="13"/>
        <v>-0.3333333333333333</v>
      </c>
      <c r="H233" s="32"/>
    </row>
    <row r="234" spans="2:8" ht="12.75">
      <c r="B234" s="500"/>
      <c r="C234" s="33" t="s">
        <v>819</v>
      </c>
      <c r="D234" s="490" t="s">
        <v>702</v>
      </c>
      <c r="E234" s="74">
        <v>3</v>
      </c>
      <c r="F234" s="75" t="e">
        <f t="shared" si="13"/>
        <v>#VALUE!</v>
      </c>
      <c r="H234" s="32"/>
    </row>
    <row r="235" spans="2:8" ht="12.75">
      <c r="B235" s="500"/>
      <c r="C235" s="147" t="s">
        <v>820</v>
      </c>
      <c r="D235" s="490" t="s">
        <v>702</v>
      </c>
      <c r="E235" s="74">
        <v>2</v>
      </c>
      <c r="F235" s="75" t="e">
        <f t="shared" si="13"/>
        <v>#VALUE!</v>
      </c>
      <c r="H235" s="32"/>
    </row>
    <row r="236" spans="2:8" ht="12.75">
      <c r="B236" s="500"/>
      <c r="C236" s="147" t="s">
        <v>821</v>
      </c>
      <c r="D236" s="50">
        <v>2</v>
      </c>
      <c r="E236" s="50">
        <v>2</v>
      </c>
      <c r="F236" s="51">
        <f t="shared" si="13"/>
        <v>0</v>
      </c>
      <c r="H236" s="32"/>
    </row>
    <row r="237" spans="2:8" ht="12.75">
      <c r="B237" s="500"/>
      <c r="C237" s="147" t="s">
        <v>822</v>
      </c>
      <c r="D237" s="50" t="s">
        <v>702</v>
      </c>
      <c r="E237" s="50">
        <v>0</v>
      </c>
      <c r="F237" s="51">
        <f t="shared" si="13"/>
        <v>0</v>
      </c>
      <c r="H237" s="32"/>
    </row>
    <row r="238" spans="2:8" ht="12.75">
      <c r="B238" s="500"/>
      <c r="C238" s="147" t="s">
        <v>823</v>
      </c>
      <c r="D238" s="490" t="s">
        <v>702</v>
      </c>
      <c r="E238" s="74">
        <v>1</v>
      </c>
      <c r="F238" s="75" t="e">
        <f t="shared" si="13"/>
        <v>#VALUE!</v>
      </c>
      <c r="H238" s="32"/>
    </row>
    <row r="239" spans="2:8" ht="12.75">
      <c r="B239" s="500"/>
      <c r="C239" s="147" t="s">
        <v>821</v>
      </c>
      <c r="D239" s="50">
        <v>2</v>
      </c>
      <c r="E239" s="50">
        <v>1</v>
      </c>
      <c r="F239" s="51">
        <f t="shared" si="13"/>
        <v>1</v>
      </c>
      <c r="H239" s="32"/>
    </row>
    <row r="240" spans="2:8" ht="12.75">
      <c r="B240" s="500"/>
      <c r="C240" s="147" t="s">
        <v>822</v>
      </c>
      <c r="D240" s="50" t="s">
        <v>702</v>
      </c>
      <c r="E240" s="50">
        <v>0</v>
      </c>
      <c r="F240" s="51">
        <f t="shared" si="13"/>
        <v>0</v>
      </c>
      <c r="H240" s="32"/>
    </row>
    <row r="241" spans="2:8" ht="12.75">
      <c r="B241" s="500"/>
      <c r="C241" s="33" t="s">
        <v>824</v>
      </c>
      <c r="D241" s="50">
        <v>2</v>
      </c>
      <c r="E241" s="50">
        <v>2</v>
      </c>
      <c r="F241" s="51">
        <f t="shared" si="13"/>
        <v>0</v>
      </c>
      <c r="H241" s="32"/>
    </row>
    <row r="242" spans="2:8" ht="12.75">
      <c r="B242" s="500"/>
      <c r="C242" s="33" t="s">
        <v>825</v>
      </c>
      <c r="D242" s="50" t="s">
        <v>702</v>
      </c>
      <c r="E242" s="50">
        <v>0</v>
      </c>
      <c r="F242" s="51">
        <f t="shared" si="13"/>
        <v>0</v>
      </c>
      <c r="H242" s="32"/>
    </row>
    <row r="243" spans="2:8" ht="12.75">
      <c r="B243" s="500"/>
      <c r="C243" s="37" t="s">
        <v>826</v>
      </c>
      <c r="D243" s="50" t="s">
        <v>702</v>
      </c>
      <c r="E243" s="50">
        <v>0</v>
      </c>
      <c r="F243" s="51">
        <f t="shared" si="13"/>
        <v>0</v>
      </c>
      <c r="H243" s="32"/>
    </row>
    <row r="244" spans="2:8" ht="12.75">
      <c r="B244" s="69" t="s">
        <v>827</v>
      </c>
      <c r="C244" s="37" t="s">
        <v>828</v>
      </c>
      <c r="D244" s="26" t="s">
        <v>702</v>
      </c>
      <c r="E244" s="26">
        <v>0</v>
      </c>
      <c r="F244" s="27">
        <f>IF(IF(E244="S/D",0,E244)&lt;&gt;0,(D244-E244)/E244,0)</f>
        <v>0</v>
      </c>
      <c r="H244" s="32"/>
    </row>
    <row r="245" spans="2:8" ht="12.75">
      <c r="B245" s="69" t="s">
        <v>829</v>
      </c>
      <c r="C245" s="37" t="s">
        <v>830</v>
      </c>
      <c r="D245" s="26" t="s">
        <v>702</v>
      </c>
      <c r="E245" s="26">
        <v>0</v>
      </c>
      <c r="F245" s="27">
        <f>IF(IF(E245="S/D",0,E245)&lt;&gt;0,(D245-E245)/E245,0)</f>
        <v>0</v>
      </c>
      <c r="H245" s="32"/>
    </row>
    <row r="246" spans="2:8" ht="12.75">
      <c r="B246" s="500" t="s">
        <v>831</v>
      </c>
      <c r="C246" s="36" t="s">
        <v>832</v>
      </c>
      <c r="D246" s="26">
        <v>33</v>
      </c>
      <c r="E246" s="26">
        <v>30</v>
      </c>
      <c r="F246" s="27">
        <f>IF(IF(E246="S/D",0,E246)&lt;&gt;0,(D246-E246)/E246,0)</f>
        <v>0.1</v>
      </c>
      <c r="H246" s="32"/>
    </row>
    <row r="247" spans="2:8" ht="12.75">
      <c r="B247" s="500"/>
      <c r="C247" s="37" t="s">
        <v>833</v>
      </c>
      <c r="D247" s="55" t="s">
        <v>702</v>
      </c>
      <c r="E247" s="55">
        <v>0</v>
      </c>
      <c r="F247" s="57">
        <f>IF(IF(E247="S/D",0,E247)&lt;&gt;0,(D247-E247)/E247,0)</f>
        <v>0</v>
      </c>
      <c r="H247" s="32"/>
    </row>
    <row r="248" spans="2:6" ht="12.75">
      <c r="B248" s="499" t="s">
        <v>834</v>
      </c>
      <c r="C248" s="499"/>
      <c r="D248" s="55">
        <v>8</v>
      </c>
      <c r="E248" s="55">
        <v>10</v>
      </c>
      <c r="F248" s="57">
        <f>IF(IF(E248="S/D",0,E248)&lt;&gt;0,(D248-E248)/E248,0)</f>
        <v>-0.2</v>
      </c>
    </row>
    <row r="249" ht="12.75">
      <c r="E249" s="40"/>
    </row>
    <row r="250" ht="12.75">
      <c r="E250" s="40"/>
    </row>
    <row r="251" spans="2:10" ht="12.75">
      <c r="B251" s="499" t="s">
        <v>835</v>
      </c>
      <c r="C251" s="499"/>
      <c r="D251" s="23">
        <f>ANYO_MEMORIA</f>
        <v>2013</v>
      </c>
      <c r="E251" s="23">
        <f>ANYO_MEMORIA-1</f>
        <v>2012</v>
      </c>
      <c r="F251" s="23" t="s">
        <v>649</v>
      </c>
      <c r="H251" s="24"/>
      <c r="J251" s="144"/>
    </row>
    <row r="252" spans="2:8" ht="12.75">
      <c r="B252" s="503" t="s">
        <v>836</v>
      </c>
      <c r="C252" s="503"/>
      <c r="D252" s="47">
        <v>12</v>
      </c>
      <c r="E252" s="47">
        <v>3</v>
      </c>
      <c r="F252" s="48">
        <f>IF(IF(E252="S/D",0,E252)&lt;&gt;0,(D252-E252)/E252,0)</f>
        <v>3</v>
      </c>
      <c r="H252" s="32"/>
    </row>
    <row r="253" spans="2:8" ht="12.75">
      <c r="B253" s="501" t="s">
        <v>837</v>
      </c>
      <c r="C253" s="501"/>
      <c r="D253" s="55" t="s">
        <v>702</v>
      </c>
      <c r="E253" s="55">
        <v>3</v>
      </c>
      <c r="F253" s="57" t="e">
        <f>IF(IF(E253="S/D",0,E253)&lt;&gt;0,(D253-E253)/E253,0)</f>
        <v>#VALUE!</v>
      </c>
      <c r="H253" s="32"/>
    </row>
    <row r="254" ht="12.75">
      <c r="E254" s="40"/>
    </row>
    <row r="255" ht="12.75">
      <c r="E255" s="40"/>
    </row>
    <row r="256" spans="2:10" ht="12.75">
      <c r="B256" s="499" t="s">
        <v>838</v>
      </c>
      <c r="C256" s="499"/>
      <c r="D256" s="23">
        <f>ANYO_MEMORIA</f>
        <v>2013</v>
      </c>
      <c r="E256" s="23">
        <f>ANYO_MEMORIA-1</f>
        <v>2012</v>
      </c>
      <c r="F256" s="23" t="s">
        <v>649</v>
      </c>
      <c r="H256" s="24"/>
      <c r="J256" s="144"/>
    </row>
    <row r="257" spans="2:8" ht="12.75">
      <c r="B257" s="148" t="s">
        <v>764</v>
      </c>
      <c r="C257" s="149"/>
      <c r="D257" s="47">
        <v>6</v>
      </c>
      <c r="E257" s="47">
        <v>2</v>
      </c>
      <c r="F257" s="48">
        <f>IF(IF(E257="S/D",0,E257)&lt;&gt;0,(D257-E257)/E257,0)</f>
        <v>2</v>
      </c>
      <c r="H257" s="32"/>
    </row>
    <row r="258" spans="2:8" ht="12.75">
      <c r="B258" s="150" t="s">
        <v>755</v>
      </c>
      <c r="C258" s="151"/>
      <c r="D258" s="55">
        <v>64</v>
      </c>
      <c r="E258" s="55">
        <v>42</v>
      </c>
      <c r="F258" s="57">
        <f>IF(IF(E258="S/D",0,E258)&lt;&gt;0,(D258-E258)/E258,0)</f>
        <v>0.5238095238095238</v>
      </c>
      <c r="H258" s="32"/>
    </row>
    <row r="261" spans="2:8" ht="12.75">
      <c r="B261" s="518" t="s">
        <v>839</v>
      </c>
      <c r="C261" s="518"/>
      <c r="D261" s="152" t="s">
        <v>840</v>
      </c>
      <c r="E261" s="152" t="s">
        <v>841</v>
      </c>
      <c r="F261" s="152" t="s">
        <v>842</v>
      </c>
      <c r="H261" s="24"/>
    </row>
    <row r="262" spans="2:8" ht="12.75">
      <c r="B262" s="524" t="s">
        <v>843</v>
      </c>
      <c r="C262" s="524"/>
      <c r="D262" s="524"/>
      <c r="E262" s="524"/>
      <c r="F262" s="524"/>
      <c r="H262" s="32"/>
    </row>
    <row r="263" spans="2:8" ht="12.75">
      <c r="B263" s="153" t="s">
        <v>844</v>
      </c>
      <c r="C263" s="154"/>
      <c r="D263" s="108">
        <v>38</v>
      </c>
      <c r="E263" s="108">
        <v>84</v>
      </c>
      <c r="F263" s="108">
        <v>34</v>
      </c>
      <c r="H263" s="32"/>
    </row>
    <row r="264" spans="2:8" ht="12.75">
      <c r="B264" s="153" t="s">
        <v>845</v>
      </c>
      <c r="C264" s="154"/>
      <c r="D264" s="50">
        <v>64</v>
      </c>
      <c r="E264" s="50">
        <v>58</v>
      </c>
      <c r="F264" s="50" t="s">
        <v>702</v>
      </c>
      <c r="H264" s="32"/>
    </row>
    <row r="265" spans="2:8" ht="12.75">
      <c r="B265" s="153" t="s">
        <v>846</v>
      </c>
      <c r="C265" s="154"/>
      <c r="D265" s="50">
        <v>961</v>
      </c>
      <c r="E265" s="50">
        <v>188</v>
      </c>
      <c r="F265" s="50">
        <v>632</v>
      </c>
      <c r="H265" s="32"/>
    </row>
    <row r="266" spans="2:8" ht="12.75">
      <c r="B266" s="153" t="s">
        <v>847</v>
      </c>
      <c r="C266" s="154"/>
      <c r="D266" s="50">
        <v>991</v>
      </c>
      <c r="E266" s="50">
        <v>107</v>
      </c>
      <c r="F266" s="50" t="s">
        <v>702</v>
      </c>
      <c r="H266" s="32"/>
    </row>
    <row r="267" spans="2:8" ht="12.75">
      <c r="B267" s="153" t="s">
        <v>848</v>
      </c>
      <c r="C267" s="154"/>
      <c r="D267" s="50">
        <v>401</v>
      </c>
      <c r="E267" s="50">
        <v>813</v>
      </c>
      <c r="F267" s="50">
        <v>359</v>
      </c>
      <c r="H267" s="32"/>
    </row>
    <row r="268" spans="2:8" ht="12.75">
      <c r="B268" s="153" t="s">
        <v>849</v>
      </c>
      <c r="C268" s="154"/>
      <c r="D268" s="50">
        <v>121</v>
      </c>
      <c r="E268" s="50">
        <v>137</v>
      </c>
      <c r="F268" s="50" t="s">
        <v>702</v>
      </c>
      <c r="H268" s="32"/>
    </row>
    <row r="269" spans="2:8" ht="12.75">
      <c r="B269" s="153" t="s">
        <v>850</v>
      </c>
      <c r="C269" s="154"/>
      <c r="D269" s="50">
        <v>3</v>
      </c>
      <c r="E269" s="50">
        <v>2</v>
      </c>
      <c r="F269" s="50">
        <v>2</v>
      </c>
      <c r="H269" s="32"/>
    </row>
    <row r="270" spans="2:8" ht="12.75">
      <c r="B270" s="153" t="s">
        <v>851</v>
      </c>
      <c r="C270" s="154"/>
      <c r="D270" s="50">
        <v>658</v>
      </c>
      <c r="E270" s="50">
        <v>106</v>
      </c>
      <c r="F270" s="50">
        <v>317</v>
      </c>
      <c r="H270" s="32"/>
    </row>
    <row r="271" spans="2:8" ht="12.75">
      <c r="B271" s="153" t="s">
        <v>852</v>
      </c>
      <c r="C271" s="154"/>
      <c r="D271" s="50">
        <v>672</v>
      </c>
      <c r="E271" s="50">
        <v>123</v>
      </c>
      <c r="F271" s="50">
        <v>374</v>
      </c>
      <c r="H271" s="32"/>
    </row>
    <row r="272" spans="2:8" ht="12.75">
      <c r="B272" s="153" t="s">
        <v>853</v>
      </c>
      <c r="C272" s="154"/>
      <c r="D272" s="50">
        <v>75</v>
      </c>
      <c r="E272" s="50">
        <v>90</v>
      </c>
      <c r="F272" s="50" t="s">
        <v>702</v>
      </c>
      <c r="H272" s="32"/>
    </row>
    <row r="273" spans="2:8" ht="12.75">
      <c r="B273" s="153" t="s">
        <v>854</v>
      </c>
      <c r="C273" s="154"/>
      <c r="D273" s="50">
        <v>5</v>
      </c>
      <c r="E273" s="50">
        <v>8</v>
      </c>
      <c r="F273" s="50" t="s">
        <v>702</v>
      </c>
      <c r="H273" s="32"/>
    </row>
    <row r="274" spans="2:8" ht="12.75">
      <c r="B274" s="153" t="s">
        <v>855</v>
      </c>
      <c r="C274" s="154"/>
      <c r="D274" s="50">
        <v>22</v>
      </c>
      <c r="E274" s="50">
        <v>31</v>
      </c>
      <c r="F274" s="50">
        <v>4</v>
      </c>
      <c r="H274" s="32"/>
    </row>
    <row r="275" spans="2:8" ht="12.75">
      <c r="B275" s="153" t="s">
        <v>856</v>
      </c>
      <c r="C275" s="154"/>
      <c r="D275" s="50">
        <v>2</v>
      </c>
      <c r="E275" s="50">
        <v>6</v>
      </c>
      <c r="F275" s="50" t="s">
        <v>702</v>
      </c>
      <c r="H275" s="32"/>
    </row>
    <row r="276" spans="2:8" ht="12.75">
      <c r="B276" s="525" t="s">
        <v>678</v>
      </c>
      <c r="C276" s="525"/>
      <c r="D276" s="71">
        <f>SUM(D263:D275)</f>
        <v>4013</v>
      </c>
      <c r="E276" s="71">
        <f>SUM(E263:E275)</f>
        <v>1753</v>
      </c>
      <c r="F276" s="71">
        <f>SUM(F263:F275)</f>
        <v>1722</v>
      </c>
      <c r="H276" s="32"/>
    </row>
    <row r="277" spans="2:6" ht="12.75">
      <c r="B277" s="524" t="s">
        <v>857</v>
      </c>
      <c r="C277" s="524"/>
      <c r="D277" s="524"/>
      <c r="E277" s="524"/>
      <c r="F277" s="524"/>
    </row>
    <row r="278" spans="2:6" ht="12.75">
      <c r="B278" s="153" t="s">
        <v>858</v>
      </c>
      <c r="C278" s="154"/>
      <c r="D278" s="108">
        <v>4</v>
      </c>
      <c r="E278" s="108">
        <v>6</v>
      </c>
      <c r="F278" s="108">
        <v>1</v>
      </c>
    </row>
    <row r="279" spans="2:6" ht="12.75">
      <c r="B279" s="153" t="s">
        <v>859</v>
      </c>
      <c r="C279" s="154"/>
      <c r="D279" s="50">
        <v>58</v>
      </c>
      <c r="E279" s="50">
        <v>107</v>
      </c>
      <c r="F279" s="50">
        <v>34</v>
      </c>
    </row>
    <row r="280" spans="2:6" ht="12.75">
      <c r="B280" s="525" t="s">
        <v>678</v>
      </c>
      <c r="C280" s="525"/>
      <c r="D280" s="71">
        <f>SUM(D278:D279)</f>
        <v>62</v>
      </c>
      <c r="E280" s="71">
        <f>SUM(E278:E279)</f>
        <v>113</v>
      </c>
      <c r="F280" s="71">
        <f>SUM(F278:F279)</f>
        <v>35</v>
      </c>
    </row>
    <row r="281" spans="2:6" ht="12.75">
      <c r="B281" s="524" t="s">
        <v>860</v>
      </c>
      <c r="C281" s="524"/>
      <c r="D281" s="524"/>
      <c r="E281" s="524"/>
      <c r="F281" s="524"/>
    </row>
    <row r="282" spans="2:6" ht="12.75">
      <c r="B282" s="153" t="s">
        <v>861</v>
      </c>
      <c r="C282" s="154"/>
      <c r="D282" s="108">
        <v>77</v>
      </c>
      <c r="E282" s="108">
        <v>150</v>
      </c>
      <c r="F282" s="108" t="s">
        <v>702</v>
      </c>
    </row>
    <row r="283" spans="2:6" ht="12.75">
      <c r="B283" s="153" t="s">
        <v>862</v>
      </c>
      <c r="C283" s="154"/>
      <c r="D283" s="50">
        <v>60</v>
      </c>
      <c r="E283" s="50">
        <v>111</v>
      </c>
      <c r="F283" s="50" t="s">
        <v>702</v>
      </c>
    </row>
    <row r="284" spans="2:6" ht="12.75">
      <c r="B284" s="153" t="s">
        <v>863</v>
      </c>
      <c r="C284" s="154"/>
      <c r="D284" s="50">
        <v>2</v>
      </c>
      <c r="E284" s="50">
        <v>7</v>
      </c>
      <c r="F284" s="50" t="s">
        <v>702</v>
      </c>
    </row>
    <row r="285" spans="2:6" ht="12.75">
      <c r="B285" s="153" t="s">
        <v>864</v>
      </c>
      <c r="C285" s="154"/>
      <c r="D285" s="50">
        <v>100</v>
      </c>
      <c r="E285" s="50">
        <v>198</v>
      </c>
      <c r="F285" s="50" t="s">
        <v>702</v>
      </c>
    </row>
    <row r="286" spans="2:6" ht="12.75">
      <c r="B286" s="153" t="s">
        <v>865</v>
      </c>
      <c r="C286" s="154"/>
      <c r="D286" s="50">
        <v>17</v>
      </c>
      <c r="E286" s="50">
        <v>30</v>
      </c>
      <c r="F286" s="50">
        <v>7</v>
      </c>
    </row>
    <row r="287" spans="2:6" ht="12.75">
      <c r="B287" s="153" t="s">
        <v>866</v>
      </c>
      <c r="C287" s="154"/>
      <c r="D287" s="50">
        <v>3</v>
      </c>
      <c r="E287" s="50">
        <v>3</v>
      </c>
      <c r="F287" s="50" t="s">
        <v>702</v>
      </c>
    </row>
    <row r="288" spans="2:6" ht="12.75">
      <c r="B288" s="153" t="s">
        <v>867</v>
      </c>
      <c r="C288" s="154"/>
      <c r="D288" s="50" t="s">
        <v>702</v>
      </c>
      <c r="E288" s="50" t="s">
        <v>702</v>
      </c>
      <c r="F288" s="50" t="s">
        <v>702</v>
      </c>
    </row>
    <row r="289" spans="2:6" ht="12.75">
      <c r="B289" s="153" t="s">
        <v>868</v>
      </c>
      <c r="C289" s="154"/>
      <c r="D289" s="50">
        <v>1</v>
      </c>
      <c r="E289" s="50">
        <v>1</v>
      </c>
      <c r="F289" s="50">
        <v>1</v>
      </c>
    </row>
    <row r="290" spans="2:6" ht="12.75">
      <c r="B290" s="153" t="s">
        <v>869</v>
      </c>
      <c r="C290" s="154"/>
      <c r="D290" s="50">
        <v>30</v>
      </c>
      <c r="E290" s="50">
        <v>53</v>
      </c>
      <c r="F290" s="50" t="s">
        <v>702</v>
      </c>
    </row>
    <row r="291" spans="2:6" ht="12.75">
      <c r="B291" s="153" t="s">
        <v>870</v>
      </c>
      <c r="C291" s="154"/>
      <c r="D291" s="50">
        <v>38</v>
      </c>
      <c r="E291" s="50">
        <v>79</v>
      </c>
      <c r="F291" s="50" t="s">
        <v>702</v>
      </c>
    </row>
    <row r="292" spans="2:6" ht="12.75">
      <c r="B292" s="153" t="s">
        <v>871</v>
      </c>
      <c r="C292" s="154"/>
      <c r="D292" s="50">
        <v>26</v>
      </c>
      <c r="E292" s="50">
        <v>69</v>
      </c>
      <c r="F292" s="50">
        <v>22</v>
      </c>
    </row>
    <row r="293" spans="2:6" ht="12.75">
      <c r="B293" s="153" t="s">
        <v>872</v>
      </c>
      <c r="C293" s="154"/>
      <c r="D293" s="50">
        <v>13</v>
      </c>
      <c r="E293" s="50">
        <v>25</v>
      </c>
      <c r="F293" s="50">
        <v>11</v>
      </c>
    </row>
    <row r="294" spans="2:6" ht="12.75">
      <c r="B294" s="153" t="s">
        <v>873</v>
      </c>
      <c r="C294" s="154"/>
      <c r="D294" s="50">
        <v>4</v>
      </c>
      <c r="E294" s="50">
        <v>12</v>
      </c>
      <c r="F294" s="50">
        <v>7</v>
      </c>
    </row>
    <row r="295" spans="2:6" ht="12.75">
      <c r="B295" s="153" t="s">
        <v>874</v>
      </c>
      <c r="C295" s="154"/>
      <c r="D295" s="50" t="s">
        <v>702</v>
      </c>
      <c r="E295" s="50" t="s">
        <v>702</v>
      </c>
      <c r="F295" s="50" t="s">
        <v>702</v>
      </c>
    </row>
    <row r="296" spans="2:6" ht="12.75">
      <c r="B296" s="153" t="s">
        <v>875</v>
      </c>
      <c r="C296" s="154"/>
      <c r="D296" s="50" t="s">
        <v>702</v>
      </c>
      <c r="E296" s="50" t="s">
        <v>702</v>
      </c>
      <c r="F296" s="50" t="s">
        <v>702</v>
      </c>
    </row>
    <row r="297" spans="2:6" ht="12.75">
      <c r="B297" s="525" t="s">
        <v>678</v>
      </c>
      <c r="C297" s="525"/>
      <c r="D297" s="71">
        <f>SUM(D282:D296)</f>
        <v>371</v>
      </c>
      <c r="E297" s="71">
        <f>SUM(E282:E296)</f>
        <v>738</v>
      </c>
      <c r="F297" s="71">
        <f>SUM(F282:F296)</f>
        <v>48</v>
      </c>
    </row>
    <row r="298" spans="2:6" ht="12.75">
      <c r="B298" s="524" t="s">
        <v>796</v>
      </c>
      <c r="C298" s="524"/>
      <c r="D298" s="524"/>
      <c r="E298" s="524"/>
      <c r="F298" s="524"/>
    </row>
    <row r="299" spans="2:6" ht="12.75">
      <c r="B299" s="153" t="s">
        <v>876</v>
      </c>
      <c r="C299" s="154"/>
      <c r="D299" s="108">
        <v>14</v>
      </c>
      <c r="E299" s="108">
        <v>25</v>
      </c>
      <c r="F299" s="108">
        <v>7</v>
      </c>
    </row>
    <row r="300" spans="2:6" ht="12.75">
      <c r="B300" s="525" t="s">
        <v>678</v>
      </c>
      <c r="C300" s="525"/>
      <c r="D300" s="71">
        <f>D299</f>
        <v>14</v>
      </c>
      <c r="E300" s="71">
        <f>E299</f>
        <v>25</v>
      </c>
      <c r="F300" s="71">
        <f>F299</f>
        <v>7</v>
      </c>
    </row>
    <row r="301" spans="2:6" ht="12.75">
      <c r="B301" s="524" t="s">
        <v>877</v>
      </c>
      <c r="C301" s="524"/>
      <c r="D301" s="524"/>
      <c r="E301" s="524"/>
      <c r="F301" s="524"/>
    </row>
    <row r="302" spans="2:6" ht="12.75">
      <c r="B302" s="153" t="s">
        <v>878</v>
      </c>
      <c r="C302" s="154"/>
      <c r="D302" s="108">
        <v>179</v>
      </c>
      <c r="E302" s="108">
        <v>326</v>
      </c>
      <c r="F302" s="108" t="s">
        <v>702</v>
      </c>
    </row>
    <row r="303" spans="2:6" ht="12.75">
      <c r="B303" s="153" t="s">
        <v>879</v>
      </c>
      <c r="C303" s="154"/>
      <c r="D303" s="50">
        <v>20</v>
      </c>
      <c r="E303" s="50">
        <v>37</v>
      </c>
      <c r="F303" s="50">
        <v>2</v>
      </c>
    </row>
    <row r="304" spans="2:6" ht="12.75">
      <c r="B304" s="153" t="s">
        <v>880</v>
      </c>
      <c r="C304" s="154"/>
      <c r="D304" s="50" t="s">
        <v>702</v>
      </c>
      <c r="E304" s="50" t="s">
        <v>702</v>
      </c>
      <c r="F304" s="50" t="s">
        <v>702</v>
      </c>
    </row>
    <row r="305" spans="2:6" ht="12.75">
      <c r="B305" s="153" t="s">
        <v>881</v>
      </c>
      <c r="C305" s="154"/>
      <c r="D305" s="50">
        <v>5</v>
      </c>
      <c r="E305" s="50">
        <v>6</v>
      </c>
      <c r="F305" s="50" t="s">
        <v>702</v>
      </c>
    </row>
    <row r="306" spans="2:6" ht="12.75">
      <c r="B306" s="153" t="s">
        <v>882</v>
      </c>
      <c r="C306" s="154"/>
      <c r="D306" s="50" t="s">
        <v>702</v>
      </c>
      <c r="E306" s="50" t="s">
        <v>702</v>
      </c>
      <c r="F306" s="50" t="s">
        <v>702</v>
      </c>
    </row>
    <row r="307" spans="2:6" ht="12.75">
      <c r="B307" s="153" t="s">
        <v>883</v>
      </c>
      <c r="C307" s="154"/>
      <c r="D307" s="50">
        <v>2</v>
      </c>
      <c r="E307" s="50">
        <v>3</v>
      </c>
      <c r="F307" s="50" t="s">
        <v>702</v>
      </c>
    </row>
    <row r="308" spans="2:6" ht="12.75">
      <c r="B308" s="525" t="s">
        <v>678</v>
      </c>
      <c r="C308" s="525"/>
      <c r="D308" s="71">
        <f>SUM(D302:D307)</f>
        <v>206</v>
      </c>
      <c r="E308" s="71">
        <f>SUM(E302:E307)</f>
        <v>372</v>
      </c>
      <c r="F308" s="71">
        <f>SUM(F302:F307)</f>
        <v>2</v>
      </c>
    </row>
    <row r="309" spans="2:6" ht="12.75">
      <c r="B309" s="524" t="s">
        <v>884</v>
      </c>
      <c r="C309" s="524"/>
      <c r="D309" s="524"/>
      <c r="E309" s="524"/>
      <c r="F309" s="524"/>
    </row>
    <row r="310" spans="2:6" ht="12.75">
      <c r="B310" s="153" t="s">
        <v>885</v>
      </c>
      <c r="C310" s="154"/>
      <c r="D310" s="108" t="s">
        <v>702</v>
      </c>
      <c r="E310" s="108" t="s">
        <v>702</v>
      </c>
      <c r="F310" s="108" t="s">
        <v>702</v>
      </c>
    </row>
    <row r="311" spans="2:6" ht="12.75">
      <c r="B311" s="153" t="s">
        <v>886</v>
      </c>
      <c r="C311" s="154"/>
      <c r="D311" s="50">
        <v>1</v>
      </c>
      <c r="E311" s="50">
        <v>1</v>
      </c>
      <c r="F311" s="50" t="s">
        <v>702</v>
      </c>
    </row>
    <row r="312" spans="2:6" ht="12.75">
      <c r="B312" s="153" t="s">
        <v>626</v>
      </c>
      <c r="C312" s="154"/>
      <c r="D312" s="50">
        <v>1</v>
      </c>
      <c r="E312" s="50">
        <v>1</v>
      </c>
      <c r="F312" s="50" t="s">
        <v>702</v>
      </c>
    </row>
    <row r="313" spans="2:6" ht="12.75">
      <c r="B313" s="525" t="s">
        <v>678</v>
      </c>
      <c r="C313" s="525"/>
      <c r="D313" s="71">
        <f>SUM(D310:D312)</f>
        <v>2</v>
      </c>
      <c r="E313" s="71">
        <f>SUM(E310:E312)</f>
        <v>2</v>
      </c>
      <c r="F313" s="71">
        <f>SUM(F310:F312)</f>
        <v>0</v>
      </c>
    </row>
    <row r="314" spans="2:6" ht="12.75">
      <c r="B314" s="524" t="s">
        <v>366</v>
      </c>
      <c r="C314" s="524"/>
      <c r="D314" s="524"/>
      <c r="E314" s="524"/>
      <c r="F314" s="524"/>
    </row>
    <row r="315" spans="2:6" ht="12.75">
      <c r="B315" s="153" t="s">
        <v>887</v>
      </c>
      <c r="C315" s="154"/>
      <c r="D315" s="108" t="s">
        <v>702</v>
      </c>
      <c r="E315" s="108" t="s">
        <v>702</v>
      </c>
      <c r="F315" s="108" t="s">
        <v>702</v>
      </c>
    </row>
    <row r="316" spans="2:6" ht="12.75">
      <c r="B316" s="153" t="s">
        <v>888</v>
      </c>
      <c r="C316" s="154"/>
      <c r="D316" s="50" t="s">
        <v>702</v>
      </c>
      <c r="E316" s="50" t="s">
        <v>702</v>
      </c>
      <c r="F316" s="50" t="s">
        <v>702</v>
      </c>
    </row>
    <row r="317" spans="2:6" ht="12.75">
      <c r="B317" s="153" t="s">
        <v>889</v>
      </c>
      <c r="C317" s="154"/>
      <c r="D317" s="50">
        <v>3</v>
      </c>
      <c r="E317" s="50">
        <v>9</v>
      </c>
      <c r="F317" s="50" t="s">
        <v>702</v>
      </c>
    </row>
    <row r="318" spans="2:6" ht="12.75">
      <c r="B318" s="153" t="s">
        <v>890</v>
      </c>
      <c r="C318" s="154"/>
      <c r="D318" s="50">
        <v>5</v>
      </c>
      <c r="E318" s="50">
        <v>5</v>
      </c>
      <c r="F318" s="50" t="s">
        <v>702</v>
      </c>
    </row>
    <row r="319" spans="2:6" ht="12.75">
      <c r="B319" s="153" t="s">
        <v>891</v>
      </c>
      <c r="C319" s="154"/>
      <c r="D319" s="50">
        <v>120</v>
      </c>
      <c r="E319" s="50">
        <v>250</v>
      </c>
      <c r="F319" s="50" t="s">
        <v>702</v>
      </c>
    </row>
    <row r="320" spans="2:6" ht="12.75">
      <c r="B320" s="153" t="s">
        <v>892</v>
      </c>
      <c r="C320" s="154"/>
      <c r="D320" s="50">
        <v>8</v>
      </c>
      <c r="E320" s="50">
        <v>17</v>
      </c>
      <c r="F320" s="50" t="s">
        <v>702</v>
      </c>
    </row>
    <row r="321" spans="2:6" ht="12.75">
      <c r="B321" s="153" t="s">
        <v>893</v>
      </c>
      <c r="C321" s="154"/>
      <c r="D321" s="50" t="s">
        <v>702</v>
      </c>
      <c r="E321" s="50" t="s">
        <v>702</v>
      </c>
      <c r="F321" s="50" t="s">
        <v>702</v>
      </c>
    </row>
    <row r="322" spans="2:6" ht="12.75">
      <c r="B322" s="525" t="s">
        <v>678</v>
      </c>
      <c r="C322" s="525"/>
      <c r="D322" s="71">
        <f>SUM(D315:D321)</f>
        <v>136</v>
      </c>
      <c r="E322" s="71">
        <f>SUM(E315:E321)</f>
        <v>281</v>
      </c>
      <c r="F322" s="71">
        <f>SUM(F315:F321)</f>
        <v>0</v>
      </c>
    </row>
    <row r="323" spans="2:6" ht="12.75">
      <c r="B323" s="524" t="s">
        <v>894</v>
      </c>
      <c r="C323" s="524"/>
      <c r="D323" s="524"/>
      <c r="E323" s="524"/>
      <c r="F323" s="524"/>
    </row>
    <row r="324" spans="2:6" ht="12.75">
      <c r="B324" s="153" t="s">
        <v>895</v>
      </c>
      <c r="C324" s="154"/>
      <c r="D324" s="108">
        <v>62</v>
      </c>
      <c r="E324" s="108">
        <v>84</v>
      </c>
      <c r="F324" s="108">
        <v>2</v>
      </c>
    </row>
    <row r="325" spans="2:6" ht="12.75">
      <c r="B325" s="153" t="s">
        <v>896</v>
      </c>
      <c r="C325" s="154"/>
      <c r="D325" s="50">
        <v>14</v>
      </c>
      <c r="E325" s="50">
        <v>28</v>
      </c>
      <c r="F325" s="50" t="s">
        <v>702</v>
      </c>
    </row>
    <row r="326" spans="2:6" ht="12.75">
      <c r="B326" s="525" t="s">
        <v>678</v>
      </c>
      <c r="C326" s="525"/>
      <c r="D326" s="71">
        <f>SUM(D324:D325)</f>
        <v>76</v>
      </c>
      <c r="E326" s="71">
        <f>SUM(E324:E325)</f>
        <v>112</v>
      </c>
      <c r="F326" s="71">
        <f>SUM(F324:F325)</f>
        <v>2</v>
      </c>
    </row>
    <row r="327" spans="2:6" ht="12.75">
      <c r="B327" s="524" t="s">
        <v>367</v>
      </c>
      <c r="C327" s="524"/>
      <c r="D327" s="524"/>
      <c r="E327" s="524"/>
      <c r="F327" s="524"/>
    </row>
    <row r="328" spans="2:6" ht="12.75">
      <c r="B328" s="153" t="s">
        <v>368</v>
      </c>
      <c r="C328" s="154"/>
      <c r="D328" s="108">
        <v>19</v>
      </c>
      <c r="E328" s="108">
        <v>29</v>
      </c>
      <c r="F328" s="108" t="s">
        <v>702</v>
      </c>
    </row>
    <row r="329" spans="2:6" ht="12.75">
      <c r="B329" s="153" t="s">
        <v>897</v>
      </c>
      <c r="C329" s="154"/>
      <c r="D329" s="50">
        <v>811</v>
      </c>
      <c r="E329" s="50">
        <v>925</v>
      </c>
      <c r="F329" s="50" t="s">
        <v>702</v>
      </c>
    </row>
    <row r="330" spans="2:6" ht="12.75">
      <c r="B330" s="153" t="s">
        <v>898</v>
      </c>
      <c r="C330" s="154"/>
      <c r="D330" s="50">
        <v>22</v>
      </c>
      <c r="E330" s="50">
        <v>30</v>
      </c>
      <c r="F330" s="50" t="s">
        <v>702</v>
      </c>
    </row>
    <row r="331" spans="2:6" ht="12.75">
      <c r="B331" s="525" t="s">
        <v>678</v>
      </c>
      <c r="C331" s="525"/>
      <c r="D331" s="71">
        <f>SUM(D328:D330)</f>
        <v>852</v>
      </c>
      <c r="E331" s="71">
        <f>SUM(E328:E330)</f>
        <v>984</v>
      </c>
      <c r="F331" s="71">
        <f>SUM(F328:F330)</f>
        <v>0</v>
      </c>
    </row>
    <row r="332" spans="2:6" ht="12.75">
      <c r="B332" s="524" t="s">
        <v>899</v>
      </c>
      <c r="C332" s="524"/>
      <c r="D332" s="524"/>
      <c r="E332" s="524"/>
      <c r="F332" s="524"/>
    </row>
    <row r="333" spans="2:6" ht="12.75">
      <c r="B333" s="153" t="s">
        <v>900</v>
      </c>
      <c r="C333" s="154"/>
      <c r="D333" s="108" t="s">
        <v>702</v>
      </c>
      <c r="E333" s="108">
        <v>281</v>
      </c>
      <c r="F333" s="108"/>
    </row>
    <row r="334" spans="2:6" ht="12.75">
      <c r="B334" s="153" t="s">
        <v>901</v>
      </c>
      <c r="C334" s="154"/>
      <c r="D334" s="50" t="s">
        <v>702</v>
      </c>
      <c r="E334" s="50">
        <v>20</v>
      </c>
      <c r="F334" s="50"/>
    </row>
    <row r="335" spans="2:6" ht="13.5" thickBot="1">
      <c r="B335" s="525" t="s">
        <v>678</v>
      </c>
      <c r="C335" s="525"/>
      <c r="D335" s="71">
        <f>SUM(D333:D334)</f>
        <v>0</v>
      </c>
      <c r="E335" s="71">
        <f>SUM(E333:E334)</f>
        <v>301</v>
      </c>
      <c r="F335" s="71">
        <f>SUM(F333:F334)</f>
        <v>0</v>
      </c>
    </row>
    <row r="336" spans="2:6" ht="14.25" thickBot="1" thickTop="1">
      <c r="B336" s="524" t="s">
        <v>572</v>
      </c>
      <c r="C336" s="524"/>
      <c r="D336" s="524"/>
      <c r="E336" s="524"/>
      <c r="F336" s="524"/>
    </row>
    <row r="337" spans="2:6" ht="13.5" thickTop="1">
      <c r="B337" s="153" t="s">
        <v>573</v>
      </c>
      <c r="C337" s="154"/>
      <c r="D337" s="108">
        <v>994</v>
      </c>
      <c r="E337" s="108">
        <v>1907</v>
      </c>
      <c r="F337" s="108">
        <v>337</v>
      </c>
    </row>
    <row r="338" spans="2:6" ht="13.5" thickBot="1">
      <c r="B338" s="525" t="s">
        <v>678</v>
      </c>
      <c r="C338" s="525"/>
      <c r="D338" s="71">
        <f>SUM(D337:D337)</f>
        <v>994</v>
      </c>
      <c r="E338" s="71">
        <f>SUM(E337:E337)</f>
        <v>1907</v>
      </c>
      <c r="F338" s="71">
        <f>SUM(F337:F337)</f>
        <v>337</v>
      </c>
    </row>
    <row r="339" ht="13.5" thickTop="1"/>
  </sheetData>
  <sheetProtection/>
  <mergeCells count="119">
    <mergeCell ref="B308:C308"/>
    <mergeCell ref="B309:F309"/>
    <mergeCell ref="B322:C322"/>
    <mergeCell ref="B323:F323"/>
    <mergeCell ref="B338:C338"/>
    <mergeCell ref="B326:C326"/>
    <mergeCell ref="B327:F327"/>
    <mergeCell ref="B331:C331"/>
    <mergeCell ref="B332:F332"/>
    <mergeCell ref="B313:C313"/>
    <mergeCell ref="B314:F314"/>
    <mergeCell ref="B335:C335"/>
    <mergeCell ref="B336:F336"/>
    <mergeCell ref="B276:C276"/>
    <mergeCell ref="B277:F277"/>
    <mergeCell ref="B280:C280"/>
    <mergeCell ref="B281:F281"/>
    <mergeCell ref="B300:C300"/>
    <mergeCell ref="B301:F301"/>
    <mergeCell ref="B297:C297"/>
    <mergeCell ref="B298:F298"/>
    <mergeCell ref="B246:B247"/>
    <mergeCell ref="B248:C248"/>
    <mergeCell ref="B251:C251"/>
    <mergeCell ref="B252:C252"/>
    <mergeCell ref="B253:C253"/>
    <mergeCell ref="B256:C256"/>
    <mergeCell ref="B261:C261"/>
    <mergeCell ref="B262:F262"/>
    <mergeCell ref="B204:B206"/>
    <mergeCell ref="B207:C207"/>
    <mergeCell ref="B212:C212"/>
    <mergeCell ref="B213:C213"/>
    <mergeCell ref="B214:B216"/>
    <mergeCell ref="B217:C217"/>
    <mergeCell ref="B208:C208"/>
    <mergeCell ref="B209:C209"/>
    <mergeCell ref="B223:C223"/>
    <mergeCell ref="B224:C224"/>
    <mergeCell ref="B227:C227"/>
    <mergeCell ref="B228:B243"/>
    <mergeCell ref="B192:C192"/>
    <mergeCell ref="B193:C193"/>
    <mergeCell ref="B194:C194"/>
    <mergeCell ref="B195:C195"/>
    <mergeCell ref="B220:C220"/>
    <mergeCell ref="B221:B222"/>
    <mergeCell ref="B198:C198"/>
    <mergeCell ref="B199:C199"/>
    <mergeCell ref="B202:C202"/>
    <mergeCell ref="B203:C203"/>
    <mergeCell ref="B196:C196"/>
    <mergeCell ref="B197:C197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36:C136"/>
    <mergeCell ref="B138:B143"/>
    <mergeCell ref="B150:C150"/>
    <mergeCell ref="B151:B161"/>
    <mergeCell ref="B162:B172"/>
    <mergeCell ref="B175:C175"/>
    <mergeCell ref="B144:B145"/>
    <mergeCell ref="B146:B147"/>
    <mergeCell ref="B178:C178"/>
    <mergeCell ref="B181:C181"/>
    <mergeCell ref="B182:C182"/>
    <mergeCell ref="B183:C183"/>
    <mergeCell ref="B114:C114"/>
    <mergeCell ref="B117:C117"/>
    <mergeCell ref="B118:B119"/>
    <mergeCell ref="B120:B121"/>
    <mergeCell ref="B176:C176"/>
    <mergeCell ref="B177:C177"/>
    <mergeCell ref="B127:B128"/>
    <mergeCell ref="B129:B130"/>
    <mergeCell ref="B131:B132"/>
    <mergeCell ref="B133:C133"/>
    <mergeCell ref="B122:B123"/>
    <mergeCell ref="B126:C126"/>
    <mergeCell ref="B92:C92"/>
    <mergeCell ref="B95:C95"/>
    <mergeCell ref="B96:B99"/>
    <mergeCell ref="B100:B102"/>
    <mergeCell ref="B103:C103"/>
    <mergeCell ref="B106:C106"/>
    <mergeCell ref="B66:C66"/>
    <mergeCell ref="B67:C67"/>
    <mergeCell ref="B68:C68"/>
    <mergeCell ref="B69:C69"/>
    <mergeCell ref="B107:B110"/>
    <mergeCell ref="B111:B113"/>
    <mergeCell ref="B80:B81"/>
    <mergeCell ref="B84:C84"/>
    <mergeCell ref="B87:C87"/>
    <mergeCell ref="B90:C91"/>
    <mergeCell ref="B70:C70"/>
    <mergeCell ref="B73:C73"/>
    <mergeCell ref="B35:B37"/>
    <mergeCell ref="B40:C40"/>
    <mergeCell ref="B41:B45"/>
    <mergeCell ref="B46:B50"/>
    <mergeCell ref="B60:B62"/>
    <mergeCell ref="B65:C65"/>
    <mergeCell ref="B53:C53"/>
    <mergeCell ref="B54:B59"/>
    <mergeCell ref="B28:C28"/>
    <mergeCell ref="B29:B31"/>
    <mergeCell ref="B3:C3"/>
    <mergeCell ref="B4:B8"/>
    <mergeCell ref="B9:B11"/>
    <mergeCell ref="B12:B16"/>
    <mergeCell ref="B19:C19"/>
    <mergeCell ref="B21:B2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S353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6" sqref="F6"/>
    </sheetView>
  </sheetViews>
  <sheetFormatPr defaultColWidth="11.421875" defaultRowHeight="12.75"/>
  <cols>
    <col min="1" max="1" width="2.00390625" style="155" customWidth="1"/>
    <col min="2" max="2" width="75.8515625" style="155" customWidth="1"/>
    <col min="3" max="7" width="14.7109375" style="155" customWidth="1"/>
    <col min="8" max="9" width="15.140625" style="155" customWidth="1"/>
    <col min="10" max="16" width="14.7109375" style="155" customWidth="1"/>
    <col min="17" max="16384" width="11.421875" style="155" customWidth="1"/>
  </cols>
  <sheetData>
    <row r="1" ht="6.75" customHeight="1"/>
    <row r="2" spans="3:16" ht="12.75">
      <c r="C2" s="23">
        <f>ANYO_MEMORIA_1</f>
        <v>2013</v>
      </c>
      <c r="D2" s="23">
        <f>ANYO_MEMORIA_1-1</f>
        <v>2012</v>
      </c>
      <c r="E2" s="23" t="s">
        <v>649</v>
      </c>
      <c r="F2" s="23">
        <f aca="true" t="shared" si="0" ref="F2:P2">ANYO_MEMORIA_1</f>
        <v>2013</v>
      </c>
      <c r="G2" s="23">
        <f t="shared" si="0"/>
        <v>2013</v>
      </c>
      <c r="H2" s="23">
        <f t="shared" si="0"/>
        <v>2013</v>
      </c>
      <c r="I2" s="23">
        <f t="shared" si="0"/>
        <v>2013</v>
      </c>
      <c r="J2" s="23">
        <f t="shared" si="0"/>
        <v>2013</v>
      </c>
      <c r="K2" s="23">
        <f t="shared" si="0"/>
        <v>2013</v>
      </c>
      <c r="L2" s="23">
        <f t="shared" si="0"/>
        <v>2013</v>
      </c>
      <c r="M2" s="23">
        <f t="shared" si="0"/>
        <v>2013</v>
      </c>
      <c r="N2" s="23">
        <f t="shared" si="0"/>
        <v>2013</v>
      </c>
      <c r="O2" s="23">
        <f t="shared" si="0"/>
        <v>2013</v>
      </c>
      <c r="P2" s="23">
        <f t="shared" si="0"/>
        <v>2013</v>
      </c>
    </row>
    <row r="3" spans="1:16" s="161" customFormat="1" ht="38.25">
      <c r="A3" s="155"/>
      <c r="B3" s="156"/>
      <c r="C3" s="157" t="s">
        <v>581</v>
      </c>
      <c r="D3" s="158" t="s">
        <v>581</v>
      </c>
      <c r="E3" s="159" t="s">
        <v>581</v>
      </c>
      <c r="F3" s="158" t="s">
        <v>902</v>
      </c>
      <c r="G3" s="158" t="s">
        <v>903</v>
      </c>
      <c r="H3" s="158" t="s">
        <v>904</v>
      </c>
      <c r="I3" s="158" t="s">
        <v>905</v>
      </c>
      <c r="J3" s="158" t="s">
        <v>637</v>
      </c>
      <c r="K3" s="158" t="s">
        <v>639</v>
      </c>
      <c r="L3" s="158" t="s">
        <v>640</v>
      </c>
      <c r="M3" s="158" t="s">
        <v>642</v>
      </c>
      <c r="N3" s="158" t="s">
        <v>906</v>
      </c>
      <c r="O3" s="158" t="s">
        <v>645</v>
      </c>
      <c r="P3" s="160" t="s">
        <v>619</v>
      </c>
    </row>
    <row r="4" spans="1:16" s="166" customFormat="1" ht="12.75" customHeight="1">
      <c r="A4" s="155"/>
      <c r="B4" s="162" t="s">
        <v>907</v>
      </c>
      <c r="C4" s="163">
        <f>SUM(C5:C8)</f>
        <v>67</v>
      </c>
      <c r="D4" s="163">
        <v>94</v>
      </c>
      <c r="E4" s="164">
        <f aca="true" t="shared" si="1" ref="E4:E73">IF(IF(D4="S/D",0,D4)&lt;&gt;0,(C4-D4)/D4,0)</f>
        <v>-0.2872340425531915</v>
      </c>
      <c r="F4" s="163">
        <f aca="true" t="shared" si="2" ref="F4:P4">SUM(F5:F8)</f>
        <v>0</v>
      </c>
      <c r="G4" s="163">
        <f t="shared" si="2"/>
        <v>0</v>
      </c>
      <c r="H4" s="163">
        <f t="shared" si="2"/>
        <v>14</v>
      </c>
      <c r="I4" s="163">
        <f t="shared" si="2"/>
        <v>19</v>
      </c>
      <c r="J4" s="163">
        <f t="shared" si="2"/>
        <v>7</v>
      </c>
      <c r="K4" s="163">
        <f t="shared" si="2"/>
        <v>17</v>
      </c>
      <c r="L4" s="163">
        <f t="shared" si="2"/>
        <v>7</v>
      </c>
      <c r="M4" s="163">
        <f t="shared" si="2"/>
        <v>4</v>
      </c>
      <c r="N4" s="163">
        <f t="shared" si="2"/>
        <v>0</v>
      </c>
      <c r="O4" s="163">
        <f t="shared" si="2"/>
        <v>14</v>
      </c>
      <c r="P4" s="165">
        <f t="shared" si="2"/>
        <v>39</v>
      </c>
    </row>
    <row r="5" spans="2:16" ht="12.75" customHeight="1">
      <c r="B5" s="167" t="s">
        <v>908</v>
      </c>
      <c r="C5" s="168">
        <v>34</v>
      </c>
      <c r="D5" s="169">
        <v>56</v>
      </c>
      <c r="E5" s="170">
        <f t="shared" si="1"/>
        <v>-0.39285714285714285</v>
      </c>
      <c r="F5" s="168"/>
      <c r="G5" s="168"/>
      <c r="H5" s="168">
        <v>5</v>
      </c>
      <c r="I5" s="168"/>
      <c r="J5" s="168">
        <v>7</v>
      </c>
      <c r="K5" s="168">
        <v>14</v>
      </c>
      <c r="L5" s="168">
        <v>5</v>
      </c>
      <c r="M5" s="168">
        <v>3</v>
      </c>
      <c r="N5" s="168"/>
      <c r="O5" s="168">
        <v>12</v>
      </c>
      <c r="P5" s="171">
        <v>25</v>
      </c>
    </row>
    <row r="6" spans="2:16" ht="12.75" customHeight="1">
      <c r="B6" s="167" t="s">
        <v>909</v>
      </c>
      <c r="C6" s="168">
        <v>6</v>
      </c>
      <c r="D6" s="169">
        <v>1</v>
      </c>
      <c r="E6" s="170">
        <f t="shared" si="1"/>
        <v>5</v>
      </c>
      <c r="F6" s="168" t="s">
        <v>702</v>
      </c>
      <c r="G6" s="168"/>
      <c r="H6" s="168">
        <v>1</v>
      </c>
      <c r="I6" s="168"/>
      <c r="J6" s="168"/>
      <c r="K6" s="168">
        <v>3</v>
      </c>
      <c r="L6" s="168">
        <v>2</v>
      </c>
      <c r="M6" s="168">
        <v>1</v>
      </c>
      <c r="N6" s="168"/>
      <c r="O6" s="168">
        <v>2</v>
      </c>
      <c r="P6" s="171">
        <v>4</v>
      </c>
    </row>
    <row r="7" spans="2:16" ht="12.75" customHeight="1">
      <c r="B7" s="167" t="s">
        <v>910</v>
      </c>
      <c r="C7" s="168">
        <v>20</v>
      </c>
      <c r="D7" s="169">
        <v>20</v>
      </c>
      <c r="E7" s="170">
        <f t="shared" si="1"/>
        <v>0</v>
      </c>
      <c r="F7" s="168"/>
      <c r="G7" s="168"/>
      <c r="H7" s="168">
        <v>8</v>
      </c>
      <c r="I7" s="168">
        <v>19</v>
      </c>
      <c r="J7" s="168"/>
      <c r="K7" s="168"/>
      <c r="L7" s="168"/>
      <c r="M7" s="168"/>
      <c r="N7" s="168"/>
      <c r="O7" s="168"/>
      <c r="P7" s="171">
        <v>10</v>
      </c>
    </row>
    <row r="8" spans="2:16" ht="12.75" customHeight="1">
      <c r="B8" s="172" t="s">
        <v>911</v>
      </c>
      <c r="C8" s="173">
        <v>7</v>
      </c>
      <c r="D8" s="174">
        <v>17</v>
      </c>
      <c r="E8" s="175">
        <f t="shared" si="1"/>
        <v>-0.5882352941176471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</row>
    <row r="9" spans="1:16" s="166" customFormat="1" ht="12.75" customHeight="1">
      <c r="A9" s="155"/>
      <c r="B9" s="177" t="s">
        <v>912</v>
      </c>
      <c r="C9" s="178">
        <v>8</v>
      </c>
      <c r="D9" s="178">
        <v>2</v>
      </c>
      <c r="E9" s="179">
        <f t="shared" si="1"/>
        <v>3</v>
      </c>
      <c r="F9" s="178">
        <v>0</v>
      </c>
      <c r="G9" s="178">
        <v>0</v>
      </c>
      <c r="H9" s="178">
        <v>1</v>
      </c>
      <c r="I9" s="178">
        <v>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80">
        <v>0</v>
      </c>
    </row>
    <row r="10" spans="2:16" ht="12.75" customHeight="1">
      <c r="B10" s="167" t="s">
        <v>913</v>
      </c>
      <c r="C10" s="168">
        <v>7</v>
      </c>
      <c r="D10" s="169">
        <v>2</v>
      </c>
      <c r="E10" s="170">
        <f t="shared" si="1"/>
        <v>2.5</v>
      </c>
      <c r="F10" s="168"/>
      <c r="G10" s="168"/>
      <c r="H10" s="168">
        <v>1</v>
      </c>
      <c r="I10" s="168"/>
      <c r="J10" s="168"/>
      <c r="K10" s="168"/>
      <c r="L10" s="168"/>
      <c r="M10" s="168"/>
      <c r="N10" s="168"/>
      <c r="O10" s="168"/>
      <c r="P10" s="171"/>
    </row>
    <row r="11" spans="2:16" ht="12.75" customHeight="1">
      <c r="B11" s="172" t="s">
        <v>914</v>
      </c>
      <c r="C11" s="173">
        <v>1</v>
      </c>
      <c r="D11" s="174" t="s">
        <v>702</v>
      </c>
      <c r="E11" s="175">
        <f t="shared" si="1"/>
        <v>0</v>
      </c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6"/>
    </row>
    <row r="12" spans="2:16" s="166" customFormat="1" ht="12.75" customHeight="1">
      <c r="B12" s="177" t="s">
        <v>915</v>
      </c>
      <c r="C12" s="178">
        <v>28254</v>
      </c>
      <c r="D12" s="178">
        <v>32543</v>
      </c>
      <c r="E12" s="179">
        <f t="shared" si="1"/>
        <v>-0.13179485603662847</v>
      </c>
      <c r="F12" s="178">
        <v>2556</v>
      </c>
      <c r="G12" s="178">
        <v>1157</v>
      </c>
      <c r="H12" s="178">
        <v>744</v>
      </c>
      <c r="I12" s="178">
        <v>547</v>
      </c>
      <c r="J12" s="178">
        <v>15</v>
      </c>
      <c r="K12" s="178">
        <v>11</v>
      </c>
      <c r="L12" s="178">
        <v>0</v>
      </c>
      <c r="M12" s="178">
        <v>0</v>
      </c>
      <c r="N12" s="178">
        <v>6</v>
      </c>
      <c r="O12" s="178">
        <v>53</v>
      </c>
      <c r="P12" s="180">
        <v>1215</v>
      </c>
    </row>
    <row r="13" spans="2:16" ht="12.75" customHeight="1">
      <c r="B13" s="167" t="s">
        <v>916</v>
      </c>
      <c r="C13" s="168">
        <v>21246</v>
      </c>
      <c r="D13" s="169">
        <v>24279</v>
      </c>
      <c r="E13" s="170">
        <f t="shared" si="1"/>
        <v>-0.1249227727665884</v>
      </c>
      <c r="F13" s="168">
        <v>218</v>
      </c>
      <c r="G13" s="168">
        <v>96</v>
      </c>
      <c r="H13" s="168">
        <v>394</v>
      </c>
      <c r="I13" s="168">
        <v>274</v>
      </c>
      <c r="J13" s="168">
        <v>8</v>
      </c>
      <c r="K13" s="168">
        <v>5</v>
      </c>
      <c r="L13" s="168"/>
      <c r="M13" s="168"/>
      <c r="N13" s="168">
        <v>2</v>
      </c>
      <c r="O13" s="168">
        <v>25</v>
      </c>
      <c r="P13" s="171">
        <v>372</v>
      </c>
    </row>
    <row r="14" spans="2:16" ht="12.75" customHeight="1">
      <c r="B14" s="167" t="s">
        <v>917</v>
      </c>
      <c r="C14" s="168">
        <v>168</v>
      </c>
      <c r="D14" s="169">
        <v>193</v>
      </c>
      <c r="E14" s="170">
        <f t="shared" si="1"/>
        <v>-0.12953367875647667</v>
      </c>
      <c r="F14" s="168">
        <v>2</v>
      </c>
      <c r="G14" s="168">
        <v>2</v>
      </c>
      <c r="H14" s="168">
        <v>5</v>
      </c>
      <c r="I14" s="168">
        <v>56</v>
      </c>
      <c r="J14" s="168">
        <v>4</v>
      </c>
      <c r="K14" s="168">
        <v>2</v>
      </c>
      <c r="L14" s="168"/>
      <c r="M14" s="168"/>
      <c r="N14" s="168"/>
      <c r="O14" s="168">
        <v>6</v>
      </c>
      <c r="P14" s="171">
        <v>2</v>
      </c>
    </row>
    <row r="15" spans="2:16" ht="12.75" customHeight="1">
      <c r="B15" s="167" t="s">
        <v>918</v>
      </c>
      <c r="C15" s="168">
        <v>4030</v>
      </c>
      <c r="D15" s="169">
        <v>4916</v>
      </c>
      <c r="E15" s="170">
        <f t="shared" si="1"/>
        <v>-0.18022782750203417</v>
      </c>
      <c r="F15" s="168">
        <v>13</v>
      </c>
      <c r="G15" s="168">
        <v>33</v>
      </c>
      <c r="H15" s="168">
        <v>38</v>
      </c>
      <c r="I15" s="168">
        <v>60</v>
      </c>
      <c r="J15" s="168"/>
      <c r="K15" s="168"/>
      <c r="L15" s="168"/>
      <c r="M15" s="168"/>
      <c r="N15" s="168">
        <v>2</v>
      </c>
      <c r="O15" s="168">
        <v>21</v>
      </c>
      <c r="P15" s="171">
        <v>75</v>
      </c>
    </row>
    <row r="16" spans="2:16" ht="12.75" customHeight="1">
      <c r="B16" s="167" t="s">
        <v>919</v>
      </c>
      <c r="C16" s="168">
        <v>2806</v>
      </c>
      <c r="D16" s="169">
        <v>3142</v>
      </c>
      <c r="E16" s="170">
        <f t="shared" si="1"/>
        <v>-0.10693825588796944</v>
      </c>
      <c r="F16" s="168">
        <v>2322</v>
      </c>
      <c r="G16" s="168">
        <v>1026</v>
      </c>
      <c r="H16" s="168">
        <v>304</v>
      </c>
      <c r="I16" s="168">
        <v>157</v>
      </c>
      <c r="J16" s="168">
        <v>3</v>
      </c>
      <c r="K16" s="168">
        <v>4</v>
      </c>
      <c r="L16" s="168"/>
      <c r="M16" s="168"/>
      <c r="N16" s="168">
        <v>2</v>
      </c>
      <c r="O16" s="168">
        <v>1</v>
      </c>
      <c r="P16" s="171">
        <v>765</v>
      </c>
    </row>
    <row r="17" spans="2:16" ht="12.75" customHeight="1">
      <c r="B17" s="172" t="s">
        <v>920</v>
      </c>
      <c r="C17" s="173">
        <v>4</v>
      </c>
      <c r="D17" s="174">
        <v>13</v>
      </c>
      <c r="E17" s="175">
        <f t="shared" si="1"/>
        <v>-0.6923076923076923</v>
      </c>
      <c r="F17" s="173">
        <v>1</v>
      </c>
      <c r="G17" s="173"/>
      <c r="H17" s="173">
        <v>3</v>
      </c>
      <c r="I17" s="173"/>
      <c r="J17" s="173"/>
      <c r="K17" s="173"/>
      <c r="L17" s="173"/>
      <c r="M17" s="173"/>
      <c r="N17" s="173"/>
      <c r="O17" s="173"/>
      <c r="P17" s="176">
        <v>1</v>
      </c>
    </row>
    <row r="18" spans="2:16" ht="12.75" customHeight="1">
      <c r="B18" s="172" t="s">
        <v>921</v>
      </c>
      <c r="C18" s="173" t="s">
        <v>702</v>
      </c>
      <c r="D18" s="174" t="s">
        <v>702</v>
      </c>
      <c r="E18" s="175">
        <f t="shared" si="1"/>
        <v>0</v>
      </c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6"/>
    </row>
    <row r="19" spans="1:16" s="166" customFormat="1" ht="12.75" customHeight="1">
      <c r="A19" s="155"/>
      <c r="B19" s="177" t="s">
        <v>922</v>
      </c>
      <c r="C19" s="178">
        <v>0</v>
      </c>
      <c r="D19" s="178">
        <v>4</v>
      </c>
      <c r="E19" s="179">
        <f t="shared" si="1"/>
        <v>-1</v>
      </c>
      <c r="F19" s="178">
        <v>0</v>
      </c>
      <c r="G19" s="178">
        <v>0</v>
      </c>
      <c r="H19" s="178">
        <v>0</v>
      </c>
      <c r="I19" s="178">
        <v>2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80">
        <v>1</v>
      </c>
    </row>
    <row r="20" spans="2:16" ht="12.75" customHeight="1">
      <c r="B20" s="167" t="s">
        <v>923</v>
      </c>
      <c r="C20" s="168" t="s">
        <v>702</v>
      </c>
      <c r="D20" s="169" t="s">
        <v>702</v>
      </c>
      <c r="E20" s="170">
        <f t="shared" si="1"/>
        <v>0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71"/>
    </row>
    <row r="21" spans="2:16" ht="12.75" customHeight="1">
      <c r="B21" s="172" t="s">
        <v>924</v>
      </c>
      <c r="C21" s="173" t="s">
        <v>702</v>
      </c>
      <c r="D21" s="174">
        <v>4</v>
      </c>
      <c r="E21" s="175" t="e">
        <f t="shared" si="1"/>
        <v>#VALUE!</v>
      </c>
      <c r="F21" s="173"/>
      <c r="G21" s="173"/>
      <c r="H21" s="173"/>
      <c r="I21" s="173">
        <v>2</v>
      </c>
      <c r="J21" s="173"/>
      <c r="K21" s="173"/>
      <c r="L21" s="173"/>
      <c r="M21" s="173"/>
      <c r="N21" s="173"/>
      <c r="O21" s="173"/>
      <c r="P21" s="176">
        <v>1</v>
      </c>
    </row>
    <row r="22" spans="1:16" s="166" customFormat="1" ht="12.75" customHeight="1">
      <c r="A22" s="155"/>
      <c r="B22" s="177" t="s">
        <v>925</v>
      </c>
      <c r="C22" s="178">
        <v>0</v>
      </c>
      <c r="D22" s="178">
        <v>0</v>
      </c>
      <c r="E22" s="179">
        <f t="shared" si="1"/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80">
        <v>0</v>
      </c>
    </row>
    <row r="23" spans="2:16" ht="12.75" customHeight="1">
      <c r="B23" s="167" t="s">
        <v>926</v>
      </c>
      <c r="C23" s="168" t="s">
        <v>702</v>
      </c>
      <c r="D23" s="169" t="s">
        <v>702</v>
      </c>
      <c r="E23" s="170">
        <f t="shared" si="1"/>
        <v>0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71"/>
    </row>
    <row r="24" spans="1:16" ht="12.75" customHeight="1">
      <c r="A24" s="166"/>
      <c r="B24" s="167" t="s">
        <v>927</v>
      </c>
      <c r="C24" s="168" t="s">
        <v>702</v>
      </c>
      <c r="D24" s="169" t="s">
        <v>702</v>
      </c>
      <c r="E24" s="170">
        <f t="shared" si="1"/>
        <v>0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71"/>
    </row>
    <row r="25" spans="2:16" ht="12.75" customHeight="1">
      <c r="B25" s="167" t="s">
        <v>928</v>
      </c>
      <c r="C25" s="168" t="s">
        <v>702</v>
      </c>
      <c r="D25" s="169" t="s">
        <v>702</v>
      </c>
      <c r="E25" s="170">
        <f t="shared" si="1"/>
        <v>0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71"/>
    </row>
    <row r="26" spans="2:16" ht="12.75" customHeight="1">
      <c r="B26" s="167" t="s">
        <v>929</v>
      </c>
      <c r="C26" s="168" t="s">
        <v>702</v>
      </c>
      <c r="D26" s="169" t="s">
        <v>702</v>
      </c>
      <c r="E26" s="170">
        <f t="shared" si="1"/>
        <v>0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71"/>
    </row>
    <row r="27" spans="2:16" ht="12.75" customHeight="1">
      <c r="B27" s="167" t="s">
        <v>930</v>
      </c>
      <c r="C27" s="168" t="s">
        <v>702</v>
      </c>
      <c r="D27" s="169" t="s">
        <v>702</v>
      </c>
      <c r="E27" s="170">
        <f t="shared" si="1"/>
        <v>0</v>
      </c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71"/>
    </row>
    <row r="28" spans="2:16" ht="12.75" customHeight="1">
      <c r="B28" s="172" t="s">
        <v>931</v>
      </c>
      <c r="C28" s="173" t="s">
        <v>702</v>
      </c>
      <c r="D28" s="174" t="s">
        <v>702</v>
      </c>
      <c r="E28" s="175">
        <f t="shared" si="1"/>
        <v>0</v>
      </c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6"/>
    </row>
    <row r="29" spans="1:16" s="166" customFormat="1" ht="12.75" customHeight="1">
      <c r="A29" s="155"/>
      <c r="B29" s="177" t="s">
        <v>932</v>
      </c>
      <c r="C29" s="178">
        <v>1463</v>
      </c>
      <c r="D29" s="178">
        <v>1859</v>
      </c>
      <c r="E29" s="179">
        <f t="shared" si="1"/>
        <v>-0.21301775147928995</v>
      </c>
      <c r="F29" s="178">
        <v>431</v>
      </c>
      <c r="G29" s="178">
        <v>367</v>
      </c>
      <c r="H29" s="178">
        <v>104</v>
      </c>
      <c r="I29" s="178">
        <v>118</v>
      </c>
      <c r="J29" s="178">
        <v>0</v>
      </c>
      <c r="K29" s="178">
        <v>0</v>
      </c>
      <c r="L29" s="178">
        <v>2</v>
      </c>
      <c r="M29" s="178">
        <v>1</v>
      </c>
      <c r="N29" s="178">
        <v>5</v>
      </c>
      <c r="O29" s="178">
        <v>11</v>
      </c>
      <c r="P29" s="178">
        <v>364</v>
      </c>
    </row>
    <row r="30" spans="2:16" ht="12.75" customHeight="1">
      <c r="B30" s="167" t="s">
        <v>933</v>
      </c>
      <c r="C30" s="168">
        <v>29</v>
      </c>
      <c r="D30" s="169">
        <v>28</v>
      </c>
      <c r="E30" s="170">
        <f t="shared" si="1"/>
        <v>0.03571428571428571</v>
      </c>
      <c r="F30" s="168">
        <v>4</v>
      </c>
      <c r="G30" s="168"/>
      <c r="H30" s="168">
        <v>11</v>
      </c>
      <c r="I30" s="168">
        <v>13</v>
      </c>
      <c r="J30" s="168"/>
      <c r="K30" s="168"/>
      <c r="L30" s="168"/>
      <c r="M30" s="168"/>
      <c r="N30" s="168"/>
      <c r="O30" s="168">
        <v>3</v>
      </c>
      <c r="P30" s="171">
        <v>7</v>
      </c>
    </row>
    <row r="31" spans="1:16" ht="12.75" customHeight="1">
      <c r="A31" s="166"/>
      <c r="B31" s="167" t="s">
        <v>934</v>
      </c>
      <c r="C31" s="168">
        <v>9</v>
      </c>
      <c r="D31" s="169">
        <v>15</v>
      </c>
      <c r="E31" s="170">
        <f t="shared" si="1"/>
        <v>-0.4</v>
      </c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71"/>
    </row>
    <row r="32" spans="2:16" ht="12.75" customHeight="1">
      <c r="B32" s="167" t="s">
        <v>935</v>
      </c>
      <c r="C32" s="168">
        <v>875</v>
      </c>
      <c r="D32" s="169">
        <v>1286</v>
      </c>
      <c r="E32" s="170">
        <f t="shared" si="1"/>
        <v>-0.31959564541213065</v>
      </c>
      <c r="F32" s="168">
        <v>155</v>
      </c>
      <c r="G32" s="168">
        <v>83</v>
      </c>
      <c r="H32" s="168">
        <v>36</v>
      </c>
      <c r="I32" s="168">
        <v>36</v>
      </c>
      <c r="J32" s="168"/>
      <c r="K32" s="168"/>
      <c r="L32" s="168">
        <v>1</v>
      </c>
      <c r="M32" s="168"/>
      <c r="N32" s="168">
        <v>3</v>
      </c>
      <c r="O32" s="168">
        <v>2</v>
      </c>
      <c r="P32" s="171">
        <v>106</v>
      </c>
    </row>
    <row r="33" spans="2:16" ht="12.75" customHeight="1">
      <c r="B33" s="167" t="s">
        <v>936</v>
      </c>
      <c r="C33" s="168">
        <v>29</v>
      </c>
      <c r="D33" s="169">
        <v>23</v>
      </c>
      <c r="E33" s="170">
        <f>IF(IF(D33="S/D",0,D33)&lt;&gt;0,(C33-D33)/D33,0)</f>
        <v>0.2608695652173913</v>
      </c>
      <c r="F33" s="168">
        <v>14</v>
      </c>
      <c r="G33" s="168">
        <v>8</v>
      </c>
      <c r="H33" s="168">
        <v>2</v>
      </c>
      <c r="I33" s="168">
        <v>1</v>
      </c>
      <c r="J33" s="168"/>
      <c r="K33" s="168"/>
      <c r="L33" s="168"/>
      <c r="M33" s="168">
        <v>1</v>
      </c>
      <c r="N33" s="168"/>
      <c r="O33" s="168">
        <v>1</v>
      </c>
      <c r="P33" s="171">
        <v>15</v>
      </c>
    </row>
    <row r="34" spans="2:16" ht="12.75" customHeight="1">
      <c r="B34" s="167" t="s">
        <v>937</v>
      </c>
      <c r="C34" s="168">
        <v>389</v>
      </c>
      <c r="D34" s="169">
        <v>507</v>
      </c>
      <c r="E34" s="170">
        <f>IF(IF(D34="S/D",0,D34)&lt;&gt;0,(C34-D34)/D34,0)</f>
        <v>-0.23274161735700197</v>
      </c>
      <c r="F34" s="168">
        <v>19</v>
      </c>
      <c r="G34" s="168">
        <v>15</v>
      </c>
      <c r="H34" s="168">
        <v>13</v>
      </c>
      <c r="I34" s="168">
        <v>11</v>
      </c>
      <c r="J34" s="168"/>
      <c r="K34" s="168"/>
      <c r="L34" s="168"/>
      <c r="M34" s="168"/>
      <c r="N34" s="168">
        <v>2</v>
      </c>
      <c r="O34" s="168">
        <v>1</v>
      </c>
      <c r="P34" s="171">
        <v>30</v>
      </c>
    </row>
    <row r="35" spans="2:16" ht="12.75" customHeight="1">
      <c r="B35" s="167" t="s">
        <v>938</v>
      </c>
      <c r="C35" s="168">
        <v>105</v>
      </c>
      <c r="D35" s="169"/>
      <c r="E35" s="170">
        <f>IF(IF(D35="S/D",0,D35)&lt;&gt;0,(C35-D35)/D35,0)</f>
        <v>0</v>
      </c>
      <c r="F35" s="168">
        <v>214</v>
      </c>
      <c r="G35" s="168">
        <v>222</v>
      </c>
      <c r="H35" s="168">
        <v>35</v>
      </c>
      <c r="I35" s="168">
        <v>53</v>
      </c>
      <c r="J35" s="168"/>
      <c r="K35" s="168"/>
      <c r="L35" s="168">
        <v>1</v>
      </c>
      <c r="M35" s="168"/>
      <c r="N35" s="168"/>
      <c r="O35" s="168">
        <v>4</v>
      </c>
      <c r="P35" s="171">
        <v>179</v>
      </c>
    </row>
    <row r="36" spans="2:16" ht="12.75" customHeight="1">
      <c r="B36" s="167" t="s">
        <v>939</v>
      </c>
      <c r="C36" s="168">
        <v>27</v>
      </c>
      <c r="D36" s="169"/>
      <c r="E36" s="170">
        <f>IF(IF(D36="S/D",0,D36)&lt;&gt;0,(C36-D36)/D36,0)</f>
        <v>0</v>
      </c>
      <c r="F36" s="168">
        <v>25</v>
      </c>
      <c r="G36" s="168">
        <v>39</v>
      </c>
      <c r="H36" s="168">
        <v>7</v>
      </c>
      <c r="I36" s="168">
        <v>4</v>
      </c>
      <c r="J36" s="168"/>
      <c r="K36" s="168"/>
      <c r="L36" s="168"/>
      <c r="M36" s="168"/>
      <c r="N36" s="168"/>
      <c r="O36" s="168"/>
      <c r="P36" s="171">
        <v>27</v>
      </c>
    </row>
    <row r="37" spans="1:16" s="166" customFormat="1" ht="12.75" customHeight="1">
      <c r="A37" s="155"/>
      <c r="B37" s="177" t="s">
        <v>940</v>
      </c>
      <c r="C37" s="178">
        <v>189</v>
      </c>
      <c r="D37" s="178">
        <v>102</v>
      </c>
      <c r="E37" s="179">
        <f t="shared" si="1"/>
        <v>0.8529411764705882</v>
      </c>
      <c r="F37" s="178">
        <v>186</v>
      </c>
      <c r="G37" s="178">
        <v>65</v>
      </c>
      <c r="H37" s="178">
        <v>27</v>
      </c>
      <c r="I37" s="178">
        <v>32</v>
      </c>
      <c r="J37" s="178">
        <v>1</v>
      </c>
      <c r="K37" s="178">
        <v>0</v>
      </c>
      <c r="L37" s="178">
        <v>0</v>
      </c>
      <c r="M37" s="178">
        <v>0</v>
      </c>
      <c r="N37" s="178">
        <v>2</v>
      </c>
      <c r="O37" s="178">
        <v>3</v>
      </c>
      <c r="P37" s="180">
        <v>39</v>
      </c>
    </row>
    <row r="38" spans="2:16" ht="12.75" customHeight="1">
      <c r="B38" s="167" t="s">
        <v>941</v>
      </c>
      <c r="C38" s="168">
        <v>9</v>
      </c>
      <c r="D38" s="169">
        <v>10</v>
      </c>
      <c r="E38" s="170">
        <f t="shared" si="1"/>
        <v>-0.1</v>
      </c>
      <c r="F38" s="168"/>
      <c r="G38" s="168"/>
      <c r="H38" s="168"/>
      <c r="I38" s="168">
        <v>2</v>
      </c>
      <c r="J38" s="168"/>
      <c r="K38" s="168"/>
      <c r="L38" s="168"/>
      <c r="M38" s="168"/>
      <c r="N38" s="168"/>
      <c r="O38" s="168"/>
      <c r="P38" s="171">
        <v>5</v>
      </c>
    </row>
    <row r="39" spans="2:16" ht="12.75" customHeight="1">
      <c r="B39" s="167" t="s">
        <v>942</v>
      </c>
      <c r="C39" s="168">
        <v>170</v>
      </c>
      <c r="D39" s="169">
        <v>92</v>
      </c>
      <c r="E39" s="170">
        <f t="shared" si="1"/>
        <v>0.8478260869565217</v>
      </c>
      <c r="F39" s="168">
        <v>186</v>
      </c>
      <c r="G39" s="168">
        <v>65</v>
      </c>
      <c r="H39" s="168">
        <v>27</v>
      </c>
      <c r="I39" s="168">
        <v>30</v>
      </c>
      <c r="J39" s="168">
        <v>1</v>
      </c>
      <c r="K39" s="168"/>
      <c r="L39" s="168"/>
      <c r="M39" s="168"/>
      <c r="N39" s="168"/>
      <c r="O39" s="168">
        <v>3</v>
      </c>
      <c r="P39" s="171">
        <v>32</v>
      </c>
    </row>
    <row r="40" spans="2:16" ht="12.75" customHeight="1">
      <c r="B40" s="167" t="s">
        <v>943</v>
      </c>
      <c r="C40" s="168" t="s">
        <v>702</v>
      </c>
      <c r="D40" s="169" t="s">
        <v>702</v>
      </c>
      <c r="E40" s="170">
        <f t="shared" si="1"/>
        <v>0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71"/>
    </row>
    <row r="41" spans="2:16" ht="12.75" customHeight="1">
      <c r="B41" s="167" t="s">
        <v>944</v>
      </c>
      <c r="C41" s="168">
        <v>9</v>
      </c>
      <c r="D41" s="169" t="s">
        <v>702</v>
      </c>
      <c r="E41" s="170">
        <f t="shared" si="1"/>
        <v>0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71">
        <v>2</v>
      </c>
    </row>
    <row r="42" spans="2:16" ht="12.75" customHeight="1">
      <c r="B42" s="172" t="s">
        <v>945</v>
      </c>
      <c r="C42" s="173" t="s">
        <v>702</v>
      </c>
      <c r="D42" s="174" t="s">
        <v>702</v>
      </c>
      <c r="E42" s="175">
        <f t="shared" si="1"/>
        <v>0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6"/>
    </row>
    <row r="43" spans="2:16" ht="12.75" customHeight="1">
      <c r="B43" s="172" t="s">
        <v>946</v>
      </c>
      <c r="C43" s="173">
        <v>1</v>
      </c>
      <c r="D43" s="174" t="s">
        <v>702</v>
      </c>
      <c r="E43" s="175">
        <f t="shared" si="1"/>
        <v>0</v>
      </c>
      <c r="F43" s="173"/>
      <c r="G43" s="173"/>
      <c r="H43" s="173"/>
      <c r="I43" s="173"/>
      <c r="J43" s="173"/>
      <c r="K43" s="173"/>
      <c r="L43" s="173"/>
      <c r="M43" s="173"/>
      <c r="N43" s="173">
        <v>2</v>
      </c>
      <c r="O43" s="173"/>
      <c r="P43" s="176"/>
    </row>
    <row r="44" spans="2:16" ht="12.75" customHeight="1">
      <c r="B44" s="172" t="s">
        <v>947</v>
      </c>
      <c r="C44" s="173" t="s">
        <v>702</v>
      </c>
      <c r="D44" s="174" t="s">
        <v>702</v>
      </c>
      <c r="E44" s="175">
        <f t="shared" si="1"/>
        <v>0</v>
      </c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6"/>
    </row>
    <row r="45" spans="1:16" s="166" customFormat="1" ht="12.75" customHeight="1">
      <c r="A45" s="155"/>
      <c r="B45" s="177" t="s">
        <v>948</v>
      </c>
      <c r="C45" s="178">
        <v>545</v>
      </c>
      <c r="D45" s="178">
        <v>641</v>
      </c>
      <c r="E45" s="179">
        <f t="shared" si="1"/>
        <v>-0.1497659906396256</v>
      </c>
      <c r="F45" s="180">
        <v>40</v>
      </c>
      <c r="G45" s="180">
        <v>26</v>
      </c>
      <c r="H45" s="180">
        <v>76</v>
      </c>
      <c r="I45" s="180">
        <v>53</v>
      </c>
      <c r="J45" s="180">
        <v>32</v>
      </c>
      <c r="K45" s="180">
        <v>20</v>
      </c>
      <c r="L45" s="180">
        <v>0</v>
      </c>
      <c r="M45" s="180">
        <v>0</v>
      </c>
      <c r="N45" s="180">
        <v>0</v>
      </c>
      <c r="O45" s="180">
        <v>21</v>
      </c>
      <c r="P45" s="180">
        <v>80</v>
      </c>
    </row>
    <row r="46" spans="2:16" ht="12.75" customHeight="1">
      <c r="B46" s="167" t="s">
        <v>949</v>
      </c>
      <c r="C46" s="168">
        <v>207</v>
      </c>
      <c r="D46" s="168">
        <v>293</v>
      </c>
      <c r="E46" s="170">
        <f t="shared" si="1"/>
        <v>-0.2935153583617747</v>
      </c>
      <c r="F46" s="168">
        <v>12</v>
      </c>
      <c r="G46" s="168">
        <v>6</v>
      </c>
      <c r="H46" s="168">
        <v>11</v>
      </c>
      <c r="I46" s="168">
        <v>12</v>
      </c>
      <c r="J46" s="168">
        <v>24</v>
      </c>
      <c r="K46" s="168">
        <v>14</v>
      </c>
      <c r="L46" s="168"/>
      <c r="M46" s="168"/>
      <c r="N46" s="168"/>
      <c r="O46" s="168">
        <v>11</v>
      </c>
      <c r="P46" s="171">
        <v>25</v>
      </c>
    </row>
    <row r="47" spans="2:16" ht="12.75" customHeight="1">
      <c r="B47" s="167" t="s">
        <v>950</v>
      </c>
      <c r="C47" s="168">
        <v>10</v>
      </c>
      <c r="D47" s="168">
        <v>13</v>
      </c>
      <c r="E47" s="170">
        <f t="shared" si="1"/>
        <v>-0.23076923076923078</v>
      </c>
      <c r="F47" s="168"/>
      <c r="G47" s="168">
        <v>9</v>
      </c>
      <c r="H47" s="168"/>
      <c r="I47" s="168">
        <v>1</v>
      </c>
      <c r="J47" s="168"/>
      <c r="K47" s="168"/>
      <c r="L47" s="168"/>
      <c r="M47" s="168"/>
      <c r="N47" s="168"/>
      <c r="O47" s="168">
        <v>1</v>
      </c>
      <c r="P47" s="171">
        <v>5</v>
      </c>
    </row>
    <row r="48" spans="2:16" ht="12.75" customHeight="1">
      <c r="B48" s="167" t="s">
        <v>951</v>
      </c>
      <c r="C48" s="168">
        <v>174</v>
      </c>
      <c r="D48" s="168">
        <v>192</v>
      </c>
      <c r="E48" s="170">
        <f t="shared" si="1"/>
        <v>-0.09375</v>
      </c>
      <c r="F48" s="168">
        <v>14</v>
      </c>
      <c r="G48" s="168"/>
      <c r="H48" s="168">
        <v>34</v>
      </c>
      <c r="I48" s="168">
        <v>8</v>
      </c>
      <c r="J48" s="168">
        <v>7</v>
      </c>
      <c r="K48" s="168"/>
      <c r="L48" s="168"/>
      <c r="M48" s="168"/>
      <c r="N48" s="168"/>
      <c r="O48" s="168">
        <v>4</v>
      </c>
      <c r="P48" s="171">
        <v>18</v>
      </c>
    </row>
    <row r="49" spans="2:16" ht="12.75" customHeight="1">
      <c r="B49" s="167" t="s">
        <v>952</v>
      </c>
      <c r="C49" s="168">
        <v>6</v>
      </c>
      <c r="D49" s="168">
        <v>5</v>
      </c>
      <c r="E49" s="170">
        <f t="shared" si="1"/>
        <v>0.2</v>
      </c>
      <c r="F49" s="168">
        <v>1</v>
      </c>
      <c r="G49" s="168"/>
      <c r="H49" s="168"/>
      <c r="I49" s="168"/>
      <c r="J49" s="168"/>
      <c r="K49" s="168">
        <v>3</v>
      </c>
      <c r="L49" s="168"/>
      <c r="M49" s="168"/>
      <c r="N49" s="168"/>
      <c r="O49" s="168"/>
      <c r="P49" s="171">
        <v>1</v>
      </c>
    </row>
    <row r="50" spans="2:16" ht="12.75" customHeight="1">
      <c r="B50" s="167" t="s">
        <v>953</v>
      </c>
      <c r="C50" s="168">
        <v>4</v>
      </c>
      <c r="D50" s="168">
        <v>4</v>
      </c>
      <c r="E50" s="170">
        <f t="shared" si="1"/>
        <v>0</v>
      </c>
      <c r="F50" s="168">
        <v>1</v>
      </c>
      <c r="G50" s="168">
        <v>1</v>
      </c>
      <c r="H50" s="168"/>
      <c r="I50" s="168">
        <v>1</v>
      </c>
      <c r="J50" s="168"/>
      <c r="K50" s="168"/>
      <c r="L50" s="168"/>
      <c r="M50" s="168"/>
      <c r="N50" s="168"/>
      <c r="O50" s="168"/>
      <c r="P50" s="171"/>
    </row>
    <row r="51" spans="2:16" ht="12.75" customHeight="1">
      <c r="B51" s="167" t="s">
        <v>954</v>
      </c>
      <c r="C51" s="168">
        <v>28</v>
      </c>
      <c r="D51" s="168">
        <v>19</v>
      </c>
      <c r="E51" s="170">
        <f t="shared" si="1"/>
        <v>0.47368421052631576</v>
      </c>
      <c r="F51" s="168">
        <v>2</v>
      </c>
      <c r="G51" s="168">
        <v>3</v>
      </c>
      <c r="H51" s="168">
        <v>1</v>
      </c>
      <c r="I51" s="168">
        <v>1</v>
      </c>
      <c r="J51" s="168"/>
      <c r="K51" s="168"/>
      <c r="L51" s="168"/>
      <c r="M51" s="168"/>
      <c r="N51" s="168"/>
      <c r="O51" s="168"/>
      <c r="P51" s="171">
        <v>2</v>
      </c>
    </row>
    <row r="52" spans="2:16" ht="12.75" customHeight="1">
      <c r="B52" s="167" t="s">
        <v>955</v>
      </c>
      <c r="C52" s="168">
        <v>30</v>
      </c>
      <c r="D52" s="168">
        <v>30</v>
      </c>
      <c r="E52" s="170">
        <f t="shared" si="1"/>
        <v>0</v>
      </c>
      <c r="F52" s="168">
        <v>7</v>
      </c>
      <c r="G52" s="168">
        <v>7</v>
      </c>
      <c r="H52" s="168">
        <v>5</v>
      </c>
      <c r="I52" s="168">
        <v>2</v>
      </c>
      <c r="J52" s="168"/>
      <c r="K52" s="168"/>
      <c r="L52" s="168"/>
      <c r="M52" s="168"/>
      <c r="N52" s="168"/>
      <c r="O52" s="168"/>
      <c r="P52" s="171">
        <v>10</v>
      </c>
    </row>
    <row r="53" spans="2:16" ht="12.75" customHeight="1">
      <c r="B53" s="167" t="s">
        <v>956</v>
      </c>
      <c r="C53" s="168">
        <v>6</v>
      </c>
      <c r="D53" s="168">
        <v>3</v>
      </c>
      <c r="E53" s="170">
        <f t="shared" si="1"/>
        <v>1</v>
      </c>
      <c r="F53" s="168"/>
      <c r="G53" s="168"/>
      <c r="H53" s="168">
        <v>2</v>
      </c>
      <c r="I53" s="168">
        <v>2</v>
      </c>
      <c r="J53" s="168"/>
      <c r="K53" s="168"/>
      <c r="L53" s="168"/>
      <c r="M53" s="168"/>
      <c r="N53" s="168"/>
      <c r="O53" s="168"/>
      <c r="P53" s="171">
        <v>1</v>
      </c>
    </row>
    <row r="54" spans="2:16" ht="12.75" customHeight="1">
      <c r="B54" s="167" t="s">
        <v>957</v>
      </c>
      <c r="C54" s="168">
        <v>27</v>
      </c>
      <c r="D54" s="168">
        <v>23</v>
      </c>
      <c r="E54" s="170">
        <f t="shared" si="1"/>
        <v>0.17391304347826086</v>
      </c>
      <c r="F54" s="168"/>
      <c r="G54" s="168"/>
      <c r="H54" s="168">
        <v>3</v>
      </c>
      <c r="I54" s="168">
        <v>3</v>
      </c>
      <c r="J54" s="168"/>
      <c r="K54" s="168"/>
      <c r="L54" s="168"/>
      <c r="M54" s="168"/>
      <c r="N54" s="168"/>
      <c r="O54" s="168">
        <v>2</v>
      </c>
      <c r="P54" s="171">
        <v>1</v>
      </c>
    </row>
    <row r="55" spans="2:16" ht="12.75" customHeight="1">
      <c r="B55" s="167" t="s">
        <v>958</v>
      </c>
      <c r="C55" s="168">
        <v>27</v>
      </c>
      <c r="D55" s="168">
        <v>16</v>
      </c>
      <c r="E55" s="170">
        <f t="shared" si="1"/>
        <v>0.6875</v>
      </c>
      <c r="F55" s="168">
        <v>1</v>
      </c>
      <c r="G55" s="168"/>
      <c r="H55" s="168">
        <v>3</v>
      </c>
      <c r="I55" s="168">
        <v>1</v>
      </c>
      <c r="J55" s="168"/>
      <c r="K55" s="168"/>
      <c r="L55" s="168"/>
      <c r="M55" s="168"/>
      <c r="N55" s="168"/>
      <c r="O55" s="168"/>
      <c r="P55" s="171">
        <v>3</v>
      </c>
    </row>
    <row r="56" spans="2:16" ht="12.75" customHeight="1">
      <c r="B56" s="172" t="s">
        <v>959</v>
      </c>
      <c r="C56" s="173">
        <v>7</v>
      </c>
      <c r="D56" s="173">
        <v>14</v>
      </c>
      <c r="E56" s="175">
        <f t="shared" si="1"/>
        <v>-0.5</v>
      </c>
      <c r="F56" s="173"/>
      <c r="G56" s="173"/>
      <c r="H56" s="173">
        <v>6</v>
      </c>
      <c r="I56" s="173">
        <v>3</v>
      </c>
      <c r="J56" s="173"/>
      <c r="K56" s="173"/>
      <c r="L56" s="173"/>
      <c r="M56" s="173"/>
      <c r="N56" s="173"/>
      <c r="O56" s="173"/>
      <c r="P56" s="176">
        <v>1</v>
      </c>
    </row>
    <row r="57" spans="2:16" ht="12.75" customHeight="1">
      <c r="B57" s="172" t="s">
        <v>960</v>
      </c>
      <c r="C57" s="173" t="s">
        <v>702</v>
      </c>
      <c r="D57" s="173">
        <v>1</v>
      </c>
      <c r="E57" s="175" t="e">
        <f t="shared" si="1"/>
        <v>#VALUE!</v>
      </c>
      <c r="F57" s="173">
        <v>1</v>
      </c>
      <c r="G57" s="173"/>
      <c r="H57" s="173"/>
      <c r="I57" s="173">
        <v>5</v>
      </c>
      <c r="J57" s="173"/>
      <c r="K57" s="173"/>
      <c r="L57" s="173"/>
      <c r="M57" s="173"/>
      <c r="N57" s="173"/>
      <c r="O57" s="173"/>
      <c r="P57" s="176">
        <v>4</v>
      </c>
    </row>
    <row r="58" spans="2:16" ht="12.75" customHeight="1">
      <c r="B58" s="172" t="s">
        <v>961</v>
      </c>
      <c r="C58" s="173">
        <v>13</v>
      </c>
      <c r="D58" s="173"/>
      <c r="E58" s="175">
        <f t="shared" si="1"/>
        <v>0</v>
      </c>
      <c r="F58" s="173"/>
      <c r="G58" s="173"/>
      <c r="H58" s="173">
        <v>9</v>
      </c>
      <c r="I58" s="173">
        <v>11</v>
      </c>
      <c r="J58" s="173"/>
      <c r="K58" s="173">
        <v>1</v>
      </c>
      <c r="L58" s="173"/>
      <c r="M58" s="173"/>
      <c r="N58" s="173"/>
      <c r="O58" s="173">
        <v>2</v>
      </c>
      <c r="P58" s="176">
        <v>7</v>
      </c>
    </row>
    <row r="59" spans="2:16" ht="12.75" customHeight="1">
      <c r="B59" s="172" t="s">
        <v>962</v>
      </c>
      <c r="C59" s="173">
        <v>3</v>
      </c>
      <c r="D59" s="173">
        <v>8</v>
      </c>
      <c r="E59" s="175">
        <f>IF(IF(D59="S/D",0,D59)&lt;&gt;0,(C59-D59)/D59,0)</f>
        <v>-0.625</v>
      </c>
      <c r="F59" s="173"/>
      <c r="G59" s="173"/>
      <c r="H59" s="173">
        <v>1</v>
      </c>
      <c r="I59" s="173">
        <v>2</v>
      </c>
      <c r="J59" s="173"/>
      <c r="K59" s="173">
        <v>1</v>
      </c>
      <c r="L59" s="173"/>
      <c r="M59" s="173"/>
      <c r="N59" s="173"/>
      <c r="O59" s="173">
        <v>1</v>
      </c>
      <c r="P59" s="176">
        <v>1</v>
      </c>
    </row>
    <row r="60" spans="2:16" ht="12.75" customHeight="1">
      <c r="B60" s="172" t="s">
        <v>963</v>
      </c>
      <c r="C60" s="173">
        <v>2</v>
      </c>
      <c r="D60" s="173" t="s">
        <v>702</v>
      </c>
      <c r="E60" s="175">
        <f>IF(IF(D60="S/D",0,D60)&lt;&gt;0,(C60-D60)/D60,0)</f>
        <v>0</v>
      </c>
      <c r="F60" s="173"/>
      <c r="G60" s="173"/>
      <c r="H60" s="173">
        <v>1</v>
      </c>
      <c r="I60" s="173"/>
      <c r="J60" s="173"/>
      <c r="K60" s="173"/>
      <c r="L60" s="173"/>
      <c r="M60" s="173"/>
      <c r="N60" s="173"/>
      <c r="O60" s="173"/>
      <c r="P60" s="176"/>
    </row>
    <row r="61" spans="2:16" ht="12.75" customHeight="1">
      <c r="B61" s="172" t="s">
        <v>964</v>
      </c>
      <c r="C61" s="173">
        <v>1</v>
      </c>
      <c r="D61" s="174">
        <v>20</v>
      </c>
      <c r="E61" s="175">
        <f>IF(IF(D61="S/D",0,D61)&lt;&gt;0,(C61-D61)/D61,0)</f>
        <v>-0.95</v>
      </c>
      <c r="F61" s="173">
        <v>1</v>
      </c>
      <c r="G61" s="173"/>
      <c r="H61" s="173"/>
      <c r="I61" s="173">
        <v>1</v>
      </c>
      <c r="J61" s="173">
        <v>1</v>
      </c>
      <c r="K61" s="173"/>
      <c r="L61" s="173"/>
      <c r="M61" s="173"/>
      <c r="N61" s="173"/>
      <c r="O61" s="173"/>
      <c r="P61" s="176"/>
    </row>
    <row r="62" spans="2:16" ht="12.75" customHeight="1">
      <c r="B62" s="172" t="s">
        <v>965</v>
      </c>
      <c r="C62" s="173" t="s">
        <v>702</v>
      </c>
      <c r="D62" s="174"/>
      <c r="E62" s="175">
        <f>IF(IF(D62="S/D",0,D62)&lt;&gt;0,(C62-D62)/D62,0)</f>
        <v>0</v>
      </c>
      <c r="F62" s="173"/>
      <c r="G62" s="173"/>
      <c r="H62" s="173"/>
      <c r="I62" s="173"/>
      <c r="J62" s="173"/>
      <c r="K62" s="173">
        <v>1</v>
      </c>
      <c r="L62" s="173"/>
      <c r="M62" s="173"/>
      <c r="N62" s="173"/>
      <c r="O62" s="173"/>
      <c r="P62" s="176">
        <v>1</v>
      </c>
    </row>
    <row r="63" spans="2:16" ht="12.75" customHeight="1">
      <c r="B63" s="172" t="s">
        <v>966</v>
      </c>
      <c r="C63" s="173" t="s">
        <v>702</v>
      </c>
      <c r="D63" s="174"/>
      <c r="E63" s="175">
        <f>IF(IF(D63="S/D",0,D63)&lt;&gt;0,(C63-D63)/D63,0)</f>
        <v>0</v>
      </c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6"/>
    </row>
    <row r="64" spans="1:16" s="166" customFormat="1" ht="12.75" customHeight="1">
      <c r="A64" s="155"/>
      <c r="B64" s="177" t="s">
        <v>967</v>
      </c>
      <c r="C64" s="178">
        <v>10</v>
      </c>
      <c r="D64" s="178">
        <v>10</v>
      </c>
      <c r="E64" s="179">
        <f t="shared" si="1"/>
        <v>0</v>
      </c>
      <c r="F64" s="178">
        <v>0</v>
      </c>
      <c r="G64" s="178">
        <v>0</v>
      </c>
      <c r="H64" s="178">
        <v>3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178">
        <v>0</v>
      </c>
      <c r="O64" s="178">
        <v>0</v>
      </c>
      <c r="P64" s="180">
        <v>1</v>
      </c>
    </row>
    <row r="65" spans="2:16" ht="12.75" customHeight="1">
      <c r="B65" s="172" t="s">
        <v>968</v>
      </c>
      <c r="C65" s="173">
        <v>10</v>
      </c>
      <c r="D65" s="174">
        <v>10</v>
      </c>
      <c r="E65" s="175">
        <f t="shared" si="1"/>
        <v>0</v>
      </c>
      <c r="F65" s="173"/>
      <c r="G65" s="173"/>
      <c r="H65" s="173">
        <v>3</v>
      </c>
      <c r="I65" s="173"/>
      <c r="J65" s="173"/>
      <c r="K65" s="173"/>
      <c r="L65" s="173"/>
      <c r="M65" s="173"/>
      <c r="N65" s="173"/>
      <c r="O65" s="173"/>
      <c r="P65" s="176">
        <v>1</v>
      </c>
    </row>
    <row r="66" spans="1:16" s="166" customFormat="1" ht="12.75" customHeight="1">
      <c r="A66" s="155"/>
      <c r="B66" s="177" t="s">
        <v>969</v>
      </c>
      <c r="C66" s="178">
        <v>48</v>
      </c>
      <c r="D66" s="178">
        <v>21</v>
      </c>
      <c r="E66" s="179">
        <f t="shared" si="1"/>
        <v>1.2857142857142858</v>
      </c>
      <c r="F66" s="178">
        <v>7</v>
      </c>
      <c r="G66" s="178">
        <v>0</v>
      </c>
      <c r="H66" s="178">
        <v>11</v>
      </c>
      <c r="I66" s="178">
        <v>7</v>
      </c>
      <c r="J66" s="178">
        <v>0</v>
      </c>
      <c r="K66" s="178">
        <v>1</v>
      </c>
      <c r="L66" s="178">
        <v>0</v>
      </c>
      <c r="M66" s="178">
        <v>0</v>
      </c>
      <c r="N66" s="178">
        <v>0</v>
      </c>
      <c r="O66" s="178">
        <v>0</v>
      </c>
      <c r="P66" s="178">
        <v>4</v>
      </c>
    </row>
    <row r="67" spans="2:16" ht="12.75" customHeight="1">
      <c r="B67" s="167" t="s">
        <v>970</v>
      </c>
      <c r="C67" s="168"/>
      <c r="D67" s="169" t="s">
        <v>702</v>
      </c>
      <c r="E67" s="170">
        <f t="shared" si="1"/>
        <v>0</v>
      </c>
      <c r="F67" s="168">
        <v>1</v>
      </c>
      <c r="G67" s="168"/>
      <c r="H67" s="168">
        <v>4</v>
      </c>
      <c r="I67" s="168">
        <v>4</v>
      </c>
      <c r="J67" s="168"/>
      <c r="K67" s="168"/>
      <c r="L67" s="168"/>
      <c r="M67" s="168"/>
      <c r="N67" s="168"/>
      <c r="O67" s="168"/>
      <c r="P67" s="171">
        <v>2</v>
      </c>
    </row>
    <row r="68" spans="2:16" ht="12.75" customHeight="1">
      <c r="B68" s="167" t="s">
        <v>971</v>
      </c>
      <c r="C68" s="168">
        <v>2</v>
      </c>
      <c r="D68" s="169" t="s">
        <v>702</v>
      </c>
      <c r="E68" s="170">
        <f t="shared" si="1"/>
        <v>0</v>
      </c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71"/>
    </row>
    <row r="69" spans="2:16" ht="12.75" customHeight="1">
      <c r="B69" s="167" t="s">
        <v>972</v>
      </c>
      <c r="C69" s="168">
        <v>19</v>
      </c>
      <c r="D69" s="169">
        <v>20</v>
      </c>
      <c r="E69" s="170">
        <f>IF(IF(D69="S/D",0,D69)&lt;&gt;0,(C69-D69)/D69,0)</f>
        <v>-0.05</v>
      </c>
      <c r="F69" s="168">
        <v>6</v>
      </c>
      <c r="G69" s="168"/>
      <c r="H69" s="168">
        <v>3</v>
      </c>
      <c r="I69" s="168">
        <v>2</v>
      </c>
      <c r="J69" s="168"/>
      <c r="K69" s="168">
        <v>1</v>
      </c>
      <c r="L69" s="168"/>
      <c r="M69" s="168"/>
      <c r="N69" s="168"/>
      <c r="O69" s="168"/>
      <c r="P69" s="171">
        <v>2</v>
      </c>
    </row>
    <row r="70" spans="2:16" ht="12.75" customHeight="1">
      <c r="B70" s="172" t="s">
        <v>973</v>
      </c>
      <c r="C70" s="173" t="s">
        <v>702</v>
      </c>
      <c r="D70" s="174">
        <v>1</v>
      </c>
      <c r="E70" s="175" t="e">
        <f>IF(IF(D70="S/D",0,D70)&lt;&gt;0,(C70-D70)/D70,0)</f>
        <v>#VALUE!</v>
      </c>
      <c r="F70" s="173"/>
      <c r="G70" s="173"/>
      <c r="H70" s="173">
        <v>2</v>
      </c>
      <c r="I70" s="173"/>
      <c r="J70" s="173"/>
      <c r="K70" s="173"/>
      <c r="L70" s="173"/>
      <c r="M70" s="173"/>
      <c r="N70" s="173"/>
      <c r="O70" s="173"/>
      <c r="P70" s="176"/>
    </row>
    <row r="71" spans="2:16" ht="12.75" customHeight="1">
      <c r="B71" s="172" t="s">
        <v>974</v>
      </c>
      <c r="C71" s="173">
        <v>27</v>
      </c>
      <c r="D71" s="174">
        <v>334</v>
      </c>
      <c r="E71" s="175">
        <f>IF(IF(D71="S/D",0,D71)&lt;&gt;0,(C71-D71)/D71,0)</f>
        <v>-0.9191616766467066</v>
      </c>
      <c r="F71" s="173"/>
      <c r="G71" s="173"/>
      <c r="H71" s="173">
        <v>2</v>
      </c>
      <c r="I71" s="173">
        <v>1</v>
      </c>
      <c r="J71" s="173"/>
      <c r="K71" s="173"/>
      <c r="L71" s="173"/>
      <c r="M71" s="173"/>
      <c r="N71" s="173"/>
      <c r="O71" s="173"/>
      <c r="P71" s="176"/>
    </row>
    <row r="72" spans="1:16" s="166" customFormat="1" ht="12.75" customHeight="1">
      <c r="A72" s="155"/>
      <c r="B72" s="177" t="s">
        <v>975</v>
      </c>
      <c r="C72" s="178">
        <v>212</v>
      </c>
      <c r="D72" s="178">
        <v>334</v>
      </c>
      <c r="E72" s="179">
        <f t="shared" si="1"/>
        <v>-0.3652694610778443</v>
      </c>
      <c r="F72" s="178">
        <v>1</v>
      </c>
      <c r="G72" s="178">
        <v>0</v>
      </c>
      <c r="H72" s="178">
        <v>10</v>
      </c>
      <c r="I72" s="178">
        <v>2</v>
      </c>
      <c r="J72" s="178">
        <v>0</v>
      </c>
      <c r="K72" s="178">
        <v>0</v>
      </c>
      <c r="L72" s="178">
        <v>0</v>
      </c>
      <c r="M72" s="178">
        <v>0</v>
      </c>
      <c r="N72" s="178">
        <v>2</v>
      </c>
      <c r="O72" s="178">
        <v>0</v>
      </c>
      <c r="P72" s="180">
        <v>3</v>
      </c>
    </row>
    <row r="73" spans="2:16" ht="12.75" customHeight="1">
      <c r="B73" s="167" t="s">
        <v>976</v>
      </c>
      <c r="C73" s="168">
        <v>53</v>
      </c>
      <c r="D73" s="169">
        <v>43</v>
      </c>
      <c r="E73" s="170">
        <f t="shared" si="1"/>
        <v>0.23255813953488372</v>
      </c>
      <c r="F73" s="168"/>
      <c r="G73" s="168"/>
      <c r="H73" s="168">
        <v>2</v>
      </c>
      <c r="I73" s="168">
        <v>1</v>
      </c>
      <c r="J73" s="168"/>
      <c r="K73" s="168"/>
      <c r="L73" s="168"/>
      <c r="M73" s="168"/>
      <c r="N73" s="168"/>
      <c r="O73" s="168"/>
      <c r="P73" s="171"/>
    </row>
    <row r="74" spans="2:16" ht="12.75" customHeight="1">
      <c r="B74" s="172" t="s">
        <v>977</v>
      </c>
      <c r="C74" s="173">
        <v>159</v>
      </c>
      <c r="D74" s="174">
        <v>291</v>
      </c>
      <c r="E74" s="175">
        <f aca="true" t="shared" si="3" ref="E74:E138">IF(IF(D74="S/D",0,D74)&lt;&gt;0,(C74-D74)/D74,0)</f>
        <v>-0.4536082474226804</v>
      </c>
      <c r="F74" s="173">
        <v>1</v>
      </c>
      <c r="G74" s="173"/>
      <c r="H74" s="173">
        <v>8</v>
      </c>
      <c r="I74" s="173">
        <v>1</v>
      </c>
      <c r="J74" s="173"/>
      <c r="K74" s="173"/>
      <c r="L74" s="173"/>
      <c r="M74" s="173"/>
      <c r="N74" s="173">
        <v>2</v>
      </c>
      <c r="O74" s="173"/>
      <c r="P74" s="176">
        <v>3</v>
      </c>
    </row>
    <row r="75" spans="1:16" s="166" customFormat="1" ht="12.75" customHeight="1">
      <c r="A75" s="155"/>
      <c r="B75" s="177" t="s">
        <v>978</v>
      </c>
      <c r="C75" s="178">
        <v>1894</v>
      </c>
      <c r="D75" s="178">
        <v>2073</v>
      </c>
      <c r="E75" s="179">
        <f t="shared" si="3"/>
        <v>-0.08634828750602991</v>
      </c>
      <c r="F75" s="180">
        <v>51</v>
      </c>
      <c r="G75" s="180">
        <v>16</v>
      </c>
      <c r="H75" s="180">
        <v>820</v>
      </c>
      <c r="I75" s="180">
        <v>500</v>
      </c>
      <c r="J75" s="180">
        <v>0</v>
      </c>
      <c r="K75" s="180">
        <v>0</v>
      </c>
      <c r="L75" s="180">
        <v>0</v>
      </c>
      <c r="M75" s="180">
        <v>0</v>
      </c>
      <c r="N75" s="180">
        <v>9</v>
      </c>
      <c r="O75" s="180">
        <v>0</v>
      </c>
      <c r="P75" s="180">
        <v>350</v>
      </c>
    </row>
    <row r="76" spans="2:16" ht="12.75" customHeight="1">
      <c r="B76" s="167" t="s">
        <v>979</v>
      </c>
      <c r="C76" s="168">
        <v>3</v>
      </c>
      <c r="D76" s="169">
        <v>8</v>
      </c>
      <c r="E76" s="170">
        <f t="shared" si="3"/>
        <v>-0.625</v>
      </c>
      <c r="F76" s="168"/>
      <c r="G76" s="168"/>
      <c r="H76" s="168">
        <v>1</v>
      </c>
      <c r="I76" s="168">
        <v>1</v>
      </c>
      <c r="J76" s="168"/>
      <c r="K76" s="168"/>
      <c r="L76" s="168"/>
      <c r="M76" s="168"/>
      <c r="N76" s="168">
        <v>1</v>
      </c>
      <c r="O76" s="168"/>
      <c r="P76" s="171"/>
    </row>
    <row r="77" spans="2:16" ht="12.75" customHeight="1">
      <c r="B77" s="167" t="s">
        <v>980</v>
      </c>
      <c r="C77" s="168" t="s">
        <v>702</v>
      </c>
      <c r="D77" s="169">
        <v>3</v>
      </c>
      <c r="E77" s="170" t="e">
        <f t="shared" si="3"/>
        <v>#VALUE!</v>
      </c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71"/>
    </row>
    <row r="78" spans="2:16" ht="12.75" customHeight="1">
      <c r="B78" s="167" t="s">
        <v>981</v>
      </c>
      <c r="C78" s="168" t="s">
        <v>702</v>
      </c>
      <c r="D78" s="169">
        <v>1</v>
      </c>
      <c r="E78" s="170" t="e">
        <f t="shared" si="3"/>
        <v>#VALUE!</v>
      </c>
      <c r="F78" s="168"/>
      <c r="G78" s="168"/>
      <c r="H78" s="168"/>
      <c r="I78" s="168">
        <v>1</v>
      </c>
      <c r="J78" s="168"/>
      <c r="K78" s="168"/>
      <c r="L78" s="168"/>
      <c r="M78" s="168"/>
      <c r="N78" s="168"/>
      <c r="O78" s="168"/>
      <c r="P78" s="171"/>
    </row>
    <row r="79" spans="2:16" ht="12.75" customHeight="1">
      <c r="B79" s="167" t="s">
        <v>982</v>
      </c>
      <c r="C79" s="168">
        <v>80</v>
      </c>
      <c r="D79" s="169">
        <v>71</v>
      </c>
      <c r="E79" s="170">
        <f t="shared" si="3"/>
        <v>0.1267605633802817</v>
      </c>
      <c r="F79" s="168">
        <v>1</v>
      </c>
      <c r="G79" s="168"/>
      <c r="H79" s="168">
        <v>3</v>
      </c>
      <c r="I79" s="168">
        <v>1</v>
      </c>
      <c r="J79" s="168"/>
      <c r="K79" s="168"/>
      <c r="L79" s="168"/>
      <c r="M79" s="168"/>
      <c r="N79" s="168"/>
      <c r="O79" s="168"/>
      <c r="P79" s="171">
        <v>2</v>
      </c>
    </row>
    <row r="80" spans="2:16" ht="12.75" customHeight="1">
      <c r="B80" s="167" t="s">
        <v>983</v>
      </c>
      <c r="C80" s="168">
        <v>3</v>
      </c>
      <c r="D80" s="169">
        <v>3</v>
      </c>
      <c r="E80" s="170">
        <f t="shared" si="3"/>
        <v>0</v>
      </c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71"/>
    </row>
    <row r="81" spans="2:16" ht="12.75" customHeight="1">
      <c r="B81" s="167" t="s">
        <v>984</v>
      </c>
      <c r="C81" s="168">
        <v>26</v>
      </c>
      <c r="D81" s="169">
        <v>49</v>
      </c>
      <c r="E81" s="170">
        <f t="shared" si="3"/>
        <v>-0.46938775510204084</v>
      </c>
      <c r="F81" s="168"/>
      <c r="G81" s="168"/>
      <c r="H81" s="168">
        <v>3</v>
      </c>
      <c r="I81" s="168">
        <v>1</v>
      </c>
      <c r="J81" s="168"/>
      <c r="K81" s="168"/>
      <c r="L81" s="168"/>
      <c r="M81" s="168"/>
      <c r="N81" s="168">
        <v>7</v>
      </c>
      <c r="O81" s="168"/>
      <c r="P81" s="171"/>
    </row>
    <row r="82" spans="2:16" ht="12.75" customHeight="1">
      <c r="B82" s="167" t="s">
        <v>985</v>
      </c>
      <c r="C82" s="168">
        <v>176</v>
      </c>
      <c r="D82" s="169">
        <v>219</v>
      </c>
      <c r="E82" s="170">
        <f t="shared" si="3"/>
        <v>-0.1963470319634703</v>
      </c>
      <c r="F82" s="168">
        <v>6</v>
      </c>
      <c r="G82" s="168">
        <v>3</v>
      </c>
      <c r="H82" s="168">
        <v>42</v>
      </c>
      <c r="I82" s="168">
        <v>111</v>
      </c>
      <c r="J82" s="168"/>
      <c r="K82" s="168"/>
      <c r="L82" s="168"/>
      <c r="M82" s="168"/>
      <c r="N82" s="168">
        <v>1</v>
      </c>
      <c r="O82" s="168"/>
      <c r="P82" s="171">
        <v>71</v>
      </c>
    </row>
    <row r="83" spans="2:16" ht="12.75" customHeight="1">
      <c r="B83" s="167" t="s">
        <v>986</v>
      </c>
      <c r="C83" s="168">
        <v>17</v>
      </c>
      <c r="D83" s="169">
        <v>21</v>
      </c>
      <c r="E83" s="170">
        <f>IF(IF(D83="S/D",0,D83)&lt;&gt;0,(C83-D83)/D83,0)</f>
        <v>-0.19047619047619047</v>
      </c>
      <c r="F83" s="168">
        <v>2</v>
      </c>
      <c r="G83" s="168">
        <v>1</v>
      </c>
      <c r="H83" s="168">
        <v>1</v>
      </c>
      <c r="I83" s="168">
        <v>2</v>
      </c>
      <c r="J83" s="168"/>
      <c r="K83" s="168"/>
      <c r="L83" s="168"/>
      <c r="M83" s="168"/>
      <c r="N83" s="168"/>
      <c r="O83" s="168"/>
      <c r="P83" s="171">
        <v>5</v>
      </c>
    </row>
    <row r="84" spans="2:16" ht="12.75" customHeight="1">
      <c r="B84" s="167" t="s">
        <v>987</v>
      </c>
      <c r="C84" s="168">
        <v>1582</v>
      </c>
      <c r="D84" s="169">
        <v>1693</v>
      </c>
      <c r="E84" s="170">
        <f>IF(IF(D84="S/D",0,D84)&lt;&gt;0,(C84-D84)/D84,0)</f>
        <v>-0.06556408741878322</v>
      </c>
      <c r="F84" s="168">
        <v>35</v>
      </c>
      <c r="G84" s="168">
        <v>12</v>
      </c>
      <c r="H84" s="168">
        <v>769</v>
      </c>
      <c r="I84" s="168">
        <v>383</v>
      </c>
      <c r="J84" s="168"/>
      <c r="K84" s="168"/>
      <c r="L84" s="168"/>
      <c r="M84" s="168"/>
      <c r="N84" s="168"/>
      <c r="O84" s="168"/>
      <c r="P84" s="171">
        <v>272</v>
      </c>
    </row>
    <row r="85" spans="2:16" ht="12.75" customHeight="1">
      <c r="B85" s="172" t="s">
        <v>988</v>
      </c>
      <c r="C85" s="173">
        <v>3</v>
      </c>
      <c r="D85" s="174">
        <v>5</v>
      </c>
      <c r="E85" s="175">
        <f>IF(IF(D85="S/D",0,D85)&lt;&gt;0,(C85-D85)/D85,0)</f>
        <v>-0.4</v>
      </c>
      <c r="F85" s="173">
        <v>7</v>
      </c>
      <c r="G85" s="173"/>
      <c r="H85" s="173"/>
      <c r="I85" s="173"/>
      <c r="J85" s="173"/>
      <c r="K85" s="173"/>
      <c r="L85" s="173"/>
      <c r="M85" s="173"/>
      <c r="N85" s="173"/>
      <c r="O85" s="173"/>
      <c r="P85" s="176"/>
    </row>
    <row r="86" spans="2:16" ht="12.75" customHeight="1">
      <c r="B86" s="167" t="s">
        <v>989</v>
      </c>
      <c r="C86" s="168">
        <v>4</v>
      </c>
      <c r="D86" s="169"/>
      <c r="E86" s="175">
        <f>IF(IF(D86="S/D",0,D86)&lt;&gt;0,(C86-D86)/D86,0)</f>
        <v>0</v>
      </c>
      <c r="F86" s="168"/>
      <c r="G86" s="168"/>
      <c r="H86" s="168">
        <v>1</v>
      </c>
      <c r="I86" s="168"/>
      <c r="J86" s="168"/>
      <c r="K86" s="168"/>
      <c r="L86" s="168"/>
      <c r="M86" s="168"/>
      <c r="N86" s="168"/>
      <c r="O86" s="168"/>
      <c r="P86" s="171"/>
    </row>
    <row r="87" spans="1:16" s="166" customFormat="1" ht="12.75" customHeight="1">
      <c r="A87" s="155"/>
      <c r="B87" s="177" t="s">
        <v>990</v>
      </c>
      <c r="C87" s="178">
        <v>69482</v>
      </c>
      <c r="D87" s="178">
        <v>74605</v>
      </c>
      <c r="E87" s="179">
        <f t="shared" si="3"/>
        <v>-0.06866831981770659</v>
      </c>
      <c r="F87" s="178">
        <v>1352</v>
      </c>
      <c r="G87" s="178">
        <v>1172</v>
      </c>
      <c r="H87" s="178">
        <v>2266</v>
      </c>
      <c r="I87" s="178">
        <v>1567</v>
      </c>
      <c r="J87" s="178">
        <v>1</v>
      </c>
      <c r="K87" s="178">
        <v>8</v>
      </c>
      <c r="L87" s="178">
        <v>0</v>
      </c>
      <c r="M87" s="178">
        <v>2</v>
      </c>
      <c r="N87" s="178">
        <v>30</v>
      </c>
      <c r="O87" s="178">
        <v>338</v>
      </c>
      <c r="P87" s="180">
        <v>1813</v>
      </c>
    </row>
    <row r="88" spans="2:16" ht="12.75" customHeight="1">
      <c r="B88" s="167" t="s">
        <v>991</v>
      </c>
      <c r="C88" s="168">
        <v>23754</v>
      </c>
      <c r="D88" s="169">
        <v>25985</v>
      </c>
      <c r="E88" s="170">
        <f t="shared" si="3"/>
        <v>-0.08585722532230133</v>
      </c>
      <c r="F88" s="168">
        <v>293</v>
      </c>
      <c r="G88" s="168">
        <v>251</v>
      </c>
      <c r="H88" s="168">
        <v>310</v>
      </c>
      <c r="I88" s="168">
        <v>185</v>
      </c>
      <c r="J88" s="168"/>
      <c r="K88" s="168"/>
      <c r="L88" s="168"/>
      <c r="M88" s="168"/>
      <c r="N88" s="168">
        <v>1</v>
      </c>
      <c r="O88" s="168">
        <v>11</v>
      </c>
      <c r="P88" s="171">
        <v>305</v>
      </c>
    </row>
    <row r="89" spans="2:16" ht="12.75" customHeight="1">
      <c r="B89" s="167" t="s">
        <v>992</v>
      </c>
      <c r="C89" s="168">
        <v>22477</v>
      </c>
      <c r="D89" s="169">
        <v>23803</v>
      </c>
      <c r="E89" s="170">
        <f t="shared" si="3"/>
        <v>-0.05570726379027854</v>
      </c>
      <c r="F89" s="168">
        <v>569</v>
      </c>
      <c r="G89" s="168">
        <v>499</v>
      </c>
      <c r="H89" s="168">
        <v>715</v>
      </c>
      <c r="I89" s="168">
        <v>458</v>
      </c>
      <c r="J89" s="168"/>
      <c r="K89" s="168"/>
      <c r="L89" s="168"/>
      <c r="M89" s="168"/>
      <c r="N89" s="168"/>
      <c r="O89" s="168">
        <v>128</v>
      </c>
      <c r="P89" s="171">
        <v>624</v>
      </c>
    </row>
    <row r="90" spans="2:16" ht="12.75" customHeight="1">
      <c r="B90" s="167" t="s">
        <v>993</v>
      </c>
      <c r="C90" s="181">
        <v>1207</v>
      </c>
      <c r="D90" s="182">
        <v>987</v>
      </c>
      <c r="E90" s="183">
        <f t="shared" si="3"/>
        <v>0.22289766970618036</v>
      </c>
      <c r="F90" s="168">
        <v>34</v>
      </c>
      <c r="G90" s="168">
        <v>55</v>
      </c>
      <c r="H90" s="168">
        <v>48</v>
      </c>
      <c r="I90" s="168">
        <v>121</v>
      </c>
      <c r="J90" s="168"/>
      <c r="K90" s="168"/>
      <c r="L90" s="168"/>
      <c r="M90" s="168"/>
      <c r="N90" s="168"/>
      <c r="O90" s="168">
        <v>18</v>
      </c>
      <c r="P90" s="171">
        <v>113</v>
      </c>
    </row>
    <row r="91" spans="2:16" ht="12.75" customHeight="1">
      <c r="B91" s="167" t="s">
        <v>994</v>
      </c>
      <c r="C91" s="168">
        <v>3848</v>
      </c>
      <c r="D91" s="169">
        <v>3375</v>
      </c>
      <c r="E91" s="170">
        <f t="shared" si="3"/>
        <v>0.14014814814814816</v>
      </c>
      <c r="F91" s="168">
        <v>191</v>
      </c>
      <c r="G91" s="168">
        <v>152</v>
      </c>
      <c r="H91" s="168">
        <v>224</v>
      </c>
      <c r="I91" s="168">
        <v>187</v>
      </c>
      <c r="J91" s="168"/>
      <c r="K91" s="168">
        <v>4</v>
      </c>
      <c r="L91" s="168"/>
      <c r="M91" s="168">
        <v>1</v>
      </c>
      <c r="N91" s="168"/>
      <c r="O91" s="168">
        <v>169</v>
      </c>
      <c r="P91" s="171">
        <v>246</v>
      </c>
    </row>
    <row r="92" spans="2:16" ht="12.75" customHeight="1">
      <c r="B92" s="167" t="s">
        <v>995</v>
      </c>
      <c r="C92" s="168">
        <v>12</v>
      </c>
      <c r="D92" s="169">
        <v>10</v>
      </c>
      <c r="E92" s="170">
        <f t="shared" si="3"/>
        <v>0.2</v>
      </c>
      <c r="F92" s="168">
        <v>1</v>
      </c>
      <c r="G92" s="168"/>
      <c r="H92" s="168"/>
      <c r="I92" s="168">
        <v>2</v>
      </c>
      <c r="J92" s="168"/>
      <c r="K92" s="168"/>
      <c r="L92" s="168"/>
      <c r="M92" s="168"/>
      <c r="N92" s="168"/>
      <c r="O92" s="168"/>
      <c r="P92" s="171">
        <v>3</v>
      </c>
    </row>
    <row r="93" spans="2:16" ht="12.75" customHeight="1">
      <c r="B93" s="167" t="s">
        <v>996</v>
      </c>
      <c r="C93" s="168">
        <v>1797</v>
      </c>
      <c r="D93" s="169">
        <v>2097</v>
      </c>
      <c r="E93" s="170">
        <f t="shared" si="3"/>
        <v>-0.1430615164520744</v>
      </c>
      <c r="F93" s="168">
        <v>29</v>
      </c>
      <c r="G93" s="168">
        <v>27</v>
      </c>
      <c r="H93" s="168">
        <v>40</v>
      </c>
      <c r="I93" s="168">
        <v>27</v>
      </c>
      <c r="J93" s="168">
        <v>1</v>
      </c>
      <c r="K93" s="168"/>
      <c r="L93" s="168"/>
      <c r="M93" s="168"/>
      <c r="N93" s="168"/>
      <c r="O93" s="168">
        <v>1</v>
      </c>
      <c r="P93" s="171">
        <v>49</v>
      </c>
    </row>
    <row r="94" spans="2:16" ht="12.75" customHeight="1">
      <c r="B94" s="167" t="s">
        <v>997</v>
      </c>
      <c r="C94" s="168">
        <v>662</v>
      </c>
      <c r="D94" s="169">
        <v>533</v>
      </c>
      <c r="E94" s="170">
        <f t="shared" si="3"/>
        <v>0.24202626641651032</v>
      </c>
      <c r="F94" s="168">
        <v>44</v>
      </c>
      <c r="G94" s="168">
        <v>50</v>
      </c>
      <c r="H94" s="168">
        <v>74</v>
      </c>
      <c r="I94" s="168">
        <v>48</v>
      </c>
      <c r="J94" s="168"/>
      <c r="K94" s="168"/>
      <c r="L94" s="168"/>
      <c r="M94" s="168"/>
      <c r="N94" s="168"/>
      <c r="O94" s="168"/>
      <c r="P94" s="171">
        <v>61</v>
      </c>
    </row>
    <row r="95" spans="2:16" ht="12.75" customHeight="1">
      <c r="B95" s="167" t="s">
        <v>998</v>
      </c>
      <c r="C95" s="168">
        <v>4999</v>
      </c>
      <c r="D95" s="169">
        <v>5173</v>
      </c>
      <c r="E95" s="170">
        <f t="shared" si="3"/>
        <v>-0.03363618789870482</v>
      </c>
      <c r="F95" s="168">
        <v>43</v>
      </c>
      <c r="G95" s="168">
        <v>31</v>
      </c>
      <c r="H95" s="168">
        <v>393</v>
      </c>
      <c r="I95" s="168">
        <v>210</v>
      </c>
      <c r="J95" s="168"/>
      <c r="K95" s="168">
        <v>1</v>
      </c>
      <c r="L95" s="168"/>
      <c r="M95" s="168"/>
      <c r="N95" s="168">
        <v>20</v>
      </c>
      <c r="O95" s="168">
        <v>1</v>
      </c>
      <c r="P95" s="171">
        <v>130</v>
      </c>
    </row>
    <row r="96" spans="2:16" ht="12.75" customHeight="1">
      <c r="B96" s="167" t="s">
        <v>999</v>
      </c>
      <c r="C96" s="168">
        <v>1125</v>
      </c>
      <c r="D96" s="169">
        <v>1218</v>
      </c>
      <c r="E96" s="170">
        <f t="shared" si="3"/>
        <v>-0.07635467980295567</v>
      </c>
      <c r="F96" s="168">
        <v>38</v>
      </c>
      <c r="G96" s="168">
        <v>20</v>
      </c>
      <c r="H96" s="168">
        <v>136</v>
      </c>
      <c r="I96" s="168">
        <v>86</v>
      </c>
      <c r="J96" s="168"/>
      <c r="K96" s="168">
        <v>1</v>
      </c>
      <c r="L96" s="168"/>
      <c r="M96" s="168"/>
      <c r="N96" s="168">
        <v>7</v>
      </c>
      <c r="O96" s="168"/>
      <c r="P96" s="171">
        <v>55</v>
      </c>
    </row>
    <row r="97" spans="2:16" ht="12.75" customHeight="1">
      <c r="B97" s="167" t="s">
        <v>1000</v>
      </c>
      <c r="C97" s="168">
        <v>196</v>
      </c>
      <c r="D97" s="169">
        <v>112</v>
      </c>
      <c r="E97" s="170">
        <f t="shared" si="3"/>
        <v>0.75</v>
      </c>
      <c r="F97" s="168">
        <v>7</v>
      </c>
      <c r="G97" s="168">
        <v>3</v>
      </c>
      <c r="H97" s="168">
        <v>29</v>
      </c>
      <c r="I97" s="168">
        <v>18</v>
      </c>
      <c r="J97" s="168"/>
      <c r="K97" s="168"/>
      <c r="L97" s="168"/>
      <c r="M97" s="168"/>
      <c r="N97" s="168"/>
      <c r="O97" s="168"/>
      <c r="P97" s="171">
        <v>7</v>
      </c>
    </row>
    <row r="98" spans="2:16" ht="12.75" customHeight="1">
      <c r="B98" s="167" t="s">
        <v>1001</v>
      </c>
      <c r="C98" s="168">
        <v>66</v>
      </c>
      <c r="D98" s="169">
        <v>98</v>
      </c>
      <c r="E98" s="170">
        <f t="shared" si="3"/>
        <v>-0.32653061224489793</v>
      </c>
      <c r="F98" s="168">
        <v>2</v>
      </c>
      <c r="G98" s="168">
        <v>1</v>
      </c>
      <c r="H98" s="168">
        <v>40</v>
      </c>
      <c r="I98" s="168">
        <v>19</v>
      </c>
      <c r="J98" s="168"/>
      <c r="K98" s="168"/>
      <c r="L98" s="168"/>
      <c r="M98" s="168"/>
      <c r="N98" s="168">
        <v>1</v>
      </c>
      <c r="O98" s="168"/>
      <c r="P98" s="171">
        <v>27</v>
      </c>
    </row>
    <row r="99" spans="2:16" ht="12.75" customHeight="1">
      <c r="B99" s="167" t="s">
        <v>1002</v>
      </c>
      <c r="C99" s="168">
        <v>2</v>
      </c>
      <c r="D99" s="169">
        <v>2</v>
      </c>
      <c r="E99" s="170">
        <f t="shared" si="3"/>
        <v>0</v>
      </c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71"/>
    </row>
    <row r="100" spans="2:16" ht="12.75" customHeight="1">
      <c r="B100" s="167" t="s">
        <v>1003</v>
      </c>
      <c r="C100" s="168">
        <v>4</v>
      </c>
      <c r="D100" s="169" t="s">
        <v>702</v>
      </c>
      <c r="E100" s="170">
        <f t="shared" si="3"/>
        <v>0</v>
      </c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71"/>
    </row>
    <row r="101" spans="2:16" ht="12.75" customHeight="1">
      <c r="B101" s="167" t="s">
        <v>1004</v>
      </c>
      <c r="C101" s="168">
        <v>8956</v>
      </c>
      <c r="D101" s="169">
        <v>10917</v>
      </c>
      <c r="E101" s="170">
        <f t="shared" si="3"/>
        <v>-0.17962810295868828</v>
      </c>
      <c r="F101" s="168">
        <v>89</v>
      </c>
      <c r="G101" s="168">
        <v>56</v>
      </c>
      <c r="H101" s="168">
        <v>181</v>
      </c>
      <c r="I101" s="168">
        <v>131</v>
      </c>
      <c r="J101" s="168"/>
      <c r="K101" s="168">
        <v>2</v>
      </c>
      <c r="L101" s="168"/>
      <c r="M101" s="168">
        <v>1</v>
      </c>
      <c r="N101" s="168">
        <v>1</v>
      </c>
      <c r="O101" s="168">
        <v>2</v>
      </c>
      <c r="P101" s="171">
        <v>134</v>
      </c>
    </row>
    <row r="102" spans="2:16" ht="12.75" customHeight="1">
      <c r="B102" s="167" t="s">
        <v>1005</v>
      </c>
      <c r="C102" s="168">
        <v>3</v>
      </c>
      <c r="D102" s="169">
        <v>5</v>
      </c>
      <c r="E102" s="170">
        <f t="shared" si="3"/>
        <v>-0.4</v>
      </c>
      <c r="F102" s="168"/>
      <c r="G102" s="168"/>
      <c r="H102" s="168">
        <v>2</v>
      </c>
      <c r="I102" s="168"/>
      <c r="J102" s="168"/>
      <c r="K102" s="168"/>
      <c r="L102" s="168"/>
      <c r="M102" s="168"/>
      <c r="N102" s="168"/>
      <c r="O102" s="168"/>
      <c r="P102" s="171">
        <v>1</v>
      </c>
    </row>
    <row r="103" spans="2:16" ht="12.75" customHeight="1">
      <c r="B103" s="167" t="s">
        <v>1006</v>
      </c>
      <c r="C103" s="168">
        <v>4</v>
      </c>
      <c r="D103" s="169" t="s">
        <v>702</v>
      </c>
      <c r="E103" s="170">
        <f t="shared" si="3"/>
        <v>0</v>
      </c>
      <c r="F103" s="168"/>
      <c r="G103" s="168"/>
      <c r="H103" s="168"/>
      <c r="I103" s="168">
        <v>7</v>
      </c>
      <c r="J103" s="168"/>
      <c r="K103" s="168"/>
      <c r="L103" s="168"/>
      <c r="M103" s="168"/>
      <c r="N103" s="168"/>
      <c r="O103" s="168"/>
      <c r="P103" s="171"/>
    </row>
    <row r="104" spans="2:16" ht="12.75" customHeight="1">
      <c r="B104" s="167" t="s">
        <v>1007</v>
      </c>
      <c r="C104" s="168">
        <v>16</v>
      </c>
      <c r="D104" s="169">
        <v>16</v>
      </c>
      <c r="E104" s="170">
        <f t="shared" si="3"/>
        <v>0</v>
      </c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71"/>
    </row>
    <row r="105" spans="2:16" ht="12.75" customHeight="1">
      <c r="B105" s="167" t="s">
        <v>1008</v>
      </c>
      <c r="C105" s="168">
        <v>109</v>
      </c>
      <c r="D105" s="169">
        <v>79</v>
      </c>
      <c r="E105" s="170">
        <f t="shared" si="3"/>
        <v>0.379746835443038</v>
      </c>
      <c r="F105" s="168">
        <v>2</v>
      </c>
      <c r="G105" s="168">
        <v>1</v>
      </c>
      <c r="H105" s="168">
        <v>18</v>
      </c>
      <c r="I105" s="168">
        <v>3</v>
      </c>
      <c r="J105" s="168"/>
      <c r="K105" s="168"/>
      <c r="L105" s="168"/>
      <c r="M105" s="168"/>
      <c r="N105" s="168"/>
      <c r="O105" s="168"/>
      <c r="P105" s="171">
        <v>3</v>
      </c>
    </row>
    <row r="106" spans="2:16" ht="12.75" customHeight="1">
      <c r="B106" s="167" t="s">
        <v>1009</v>
      </c>
      <c r="C106" s="168">
        <v>113</v>
      </c>
      <c r="D106" s="169">
        <v>86</v>
      </c>
      <c r="E106" s="170">
        <f t="shared" si="3"/>
        <v>0.313953488372093</v>
      </c>
      <c r="F106" s="168"/>
      <c r="G106" s="168"/>
      <c r="H106" s="168">
        <v>23</v>
      </c>
      <c r="I106" s="168">
        <v>8</v>
      </c>
      <c r="J106" s="168"/>
      <c r="K106" s="168"/>
      <c r="L106" s="168"/>
      <c r="M106" s="168"/>
      <c r="N106" s="168"/>
      <c r="O106" s="168"/>
      <c r="P106" s="171">
        <v>5</v>
      </c>
    </row>
    <row r="107" spans="2:16" ht="12.75" customHeight="1">
      <c r="B107" s="167" t="s">
        <v>1010</v>
      </c>
      <c r="C107" s="168">
        <v>1</v>
      </c>
      <c r="D107" s="169">
        <v>2</v>
      </c>
      <c r="E107" s="170">
        <f t="shared" si="3"/>
        <v>-0.5</v>
      </c>
      <c r="F107" s="168"/>
      <c r="G107" s="168"/>
      <c r="H107" s="168"/>
      <c r="I107" s="168">
        <v>1</v>
      </c>
      <c r="J107" s="168"/>
      <c r="K107" s="168"/>
      <c r="L107" s="168"/>
      <c r="M107" s="168"/>
      <c r="N107" s="168"/>
      <c r="O107" s="168"/>
      <c r="P107" s="171">
        <v>1</v>
      </c>
    </row>
    <row r="108" spans="2:16" ht="12.75" customHeight="1">
      <c r="B108" s="167" t="s">
        <v>1011</v>
      </c>
      <c r="C108" s="168">
        <v>3</v>
      </c>
      <c r="D108" s="169" t="s">
        <v>702</v>
      </c>
      <c r="E108" s="170">
        <f t="shared" si="3"/>
        <v>0</v>
      </c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71"/>
    </row>
    <row r="109" spans="2:16" ht="12.75" customHeight="1">
      <c r="B109" s="167" t="s">
        <v>1012</v>
      </c>
      <c r="C109" s="168">
        <v>5</v>
      </c>
      <c r="D109" s="169">
        <v>3</v>
      </c>
      <c r="E109" s="170">
        <f t="shared" si="3"/>
        <v>0.6666666666666666</v>
      </c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71"/>
    </row>
    <row r="110" spans="2:16" ht="12.75" customHeight="1">
      <c r="B110" s="167" t="s">
        <v>1013</v>
      </c>
      <c r="C110" s="168">
        <v>18</v>
      </c>
      <c r="D110" s="169">
        <v>16</v>
      </c>
      <c r="E110" s="170">
        <f t="shared" si="3"/>
        <v>0.125</v>
      </c>
      <c r="F110" s="168"/>
      <c r="G110" s="168"/>
      <c r="H110" s="168">
        <v>8</v>
      </c>
      <c r="I110" s="168">
        <v>4</v>
      </c>
      <c r="J110" s="168"/>
      <c r="K110" s="168"/>
      <c r="L110" s="168"/>
      <c r="M110" s="168"/>
      <c r="N110" s="168"/>
      <c r="O110" s="168"/>
      <c r="P110" s="171">
        <v>2</v>
      </c>
    </row>
    <row r="111" spans="2:16" ht="12.75" customHeight="1">
      <c r="B111" s="167" t="s">
        <v>1014</v>
      </c>
      <c r="C111" s="168">
        <v>101</v>
      </c>
      <c r="D111" s="169">
        <v>84</v>
      </c>
      <c r="E111" s="170">
        <f t="shared" si="3"/>
        <v>0.20238095238095238</v>
      </c>
      <c r="F111" s="168">
        <v>10</v>
      </c>
      <c r="G111" s="168">
        <v>26</v>
      </c>
      <c r="H111" s="168">
        <v>19</v>
      </c>
      <c r="I111" s="168">
        <v>49</v>
      </c>
      <c r="J111" s="168"/>
      <c r="K111" s="168"/>
      <c r="L111" s="168"/>
      <c r="M111" s="168"/>
      <c r="N111" s="168"/>
      <c r="O111" s="168">
        <v>1</v>
      </c>
      <c r="P111" s="171">
        <v>44</v>
      </c>
    </row>
    <row r="112" spans="2:16" ht="12.75" customHeight="1">
      <c r="B112" s="172" t="s">
        <v>1015</v>
      </c>
      <c r="C112" s="173">
        <v>4</v>
      </c>
      <c r="D112" s="174">
        <v>4</v>
      </c>
      <c r="E112" s="175">
        <f t="shared" si="3"/>
        <v>0</v>
      </c>
      <c r="F112" s="173"/>
      <c r="G112" s="173"/>
      <c r="H112" s="173">
        <v>6</v>
      </c>
      <c r="I112" s="173">
        <v>3</v>
      </c>
      <c r="J112" s="173"/>
      <c r="K112" s="173"/>
      <c r="L112" s="173"/>
      <c r="M112" s="173"/>
      <c r="N112" s="173"/>
      <c r="O112" s="173">
        <v>7</v>
      </c>
      <c r="P112" s="176">
        <v>3</v>
      </c>
    </row>
    <row r="113" spans="2:16" ht="12.75" customHeight="1">
      <c r="B113" s="172" t="s">
        <v>1016</v>
      </c>
      <c r="C113" s="173" t="s">
        <v>702</v>
      </c>
      <c r="D113" s="174" t="s">
        <v>702</v>
      </c>
      <c r="E113" s="175">
        <f t="shared" si="3"/>
        <v>0</v>
      </c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6"/>
    </row>
    <row r="114" spans="2:16" ht="12.75" customHeight="1">
      <c r="B114" s="172" t="s">
        <v>1017</v>
      </c>
      <c r="C114" s="173" t="s">
        <v>702</v>
      </c>
      <c r="D114" s="174" t="s">
        <v>702</v>
      </c>
      <c r="E114" s="175">
        <f t="shared" si="3"/>
        <v>0</v>
      </c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6"/>
    </row>
    <row r="115" spans="2:16" ht="12.75" customHeight="1">
      <c r="B115" s="172" t="s">
        <v>1018</v>
      </c>
      <c r="C115" s="173" t="s">
        <v>702</v>
      </c>
      <c r="D115" s="174" t="s">
        <v>702</v>
      </c>
      <c r="E115" s="175">
        <f t="shared" si="3"/>
        <v>0</v>
      </c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6"/>
    </row>
    <row r="116" spans="1:16" s="166" customFormat="1" ht="12.75" customHeight="1">
      <c r="A116" s="155"/>
      <c r="B116" s="177" t="s">
        <v>1019</v>
      </c>
      <c r="C116" s="178">
        <v>21</v>
      </c>
      <c r="D116" s="178">
        <v>23</v>
      </c>
      <c r="E116" s="179">
        <f t="shared" si="3"/>
        <v>-0.08695652173913043</v>
      </c>
      <c r="F116" s="178">
        <v>0</v>
      </c>
      <c r="G116" s="178">
        <v>0</v>
      </c>
      <c r="H116" s="178">
        <v>18</v>
      </c>
      <c r="I116" s="178">
        <v>15</v>
      </c>
      <c r="J116" s="178">
        <v>0</v>
      </c>
      <c r="K116" s="178">
        <v>0</v>
      </c>
      <c r="L116" s="178">
        <v>0</v>
      </c>
      <c r="M116" s="178">
        <v>0</v>
      </c>
      <c r="N116" s="178">
        <v>12</v>
      </c>
      <c r="O116" s="178">
        <v>0</v>
      </c>
      <c r="P116" s="180">
        <v>14</v>
      </c>
    </row>
    <row r="117" spans="2:16" ht="12.75" customHeight="1">
      <c r="B117" s="167" t="s">
        <v>1020</v>
      </c>
      <c r="C117" s="168">
        <v>12</v>
      </c>
      <c r="D117" s="169">
        <v>17</v>
      </c>
      <c r="E117" s="170">
        <f t="shared" si="3"/>
        <v>-0.29411764705882354</v>
      </c>
      <c r="F117" s="168"/>
      <c r="G117" s="168"/>
      <c r="H117" s="168">
        <v>14</v>
      </c>
      <c r="I117" s="168">
        <v>13</v>
      </c>
      <c r="J117" s="168"/>
      <c r="K117" s="168"/>
      <c r="L117" s="168"/>
      <c r="M117" s="168"/>
      <c r="N117" s="168">
        <v>10</v>
      </c>
      <c r="O117" s="168"/>
      <c r="P117" s="171">
        <v>13</v>
      </c>
    </row>
    <row r="118" spans="2:16" ht="12.75" customHeight="1">
      <c r="B118" s="167" t="s">
        <v>1021</v>
      </c>
      <c r="C118" s="168">
        <v>1</v>
      </c>
      <c r="D118" s="169" t="s">
        <v>702</v>
      </c>
      <c r="E118" s="170">
        <f t="shared" si="3"/>
        <v>0</v>
      </c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71"/>
    </row>
    <row r="119" spans="2:16" ht="12.75" customHeight="1">
      <c r="B119" s="167" t="s">
        <v>1022</v>
      </c>
      <c r="C119" s="168">
        <v>8</v>
      </c>
      <c r="D119" s="169">
        <v>4</v>
      </c>
      <c r="E119" s="170">
        <f t="shared" si="3"/>
        <v>1</v>
      </c>
      <c r="F119" s="168"/>
      <c r="G119" s="168"/>
      <c r="H119" s="168">
        <v>3</v>
      </c>
      <c r="I119" s="168">
        <v>1</v>
      </c>
      <c r="J119" s="168"/>
      <c r="K119" s="168"/>
      <c r="L119" s="168"/>
      <c r="M119" s="168"/>
      <c r="N119" s="168">
        <v>1</v>
      </c>
      <c r="O119" s="168"/>
      <c r="P119" s="171">
        <v>1</v>
      </c>
    </row>
    <row r="120" spans="2:16" ht="12.75" customHeight="1">
      <c r="B120" s="167" t="s">
        <v>1023</v>
      </c>
      <c r="C120" s="168" t="s">
        <v>702</v>
      </c>
      <c r="D120" s="169" t="s">
        <v>702</v>
      </c>
      <c r="E120" s="170">
        <f t="shared" si="3"/>
        <v>0</v>
      </c>
      <c r="F120" s="168"/>
      <c r="G120" s="168"/>
      <c r="H120" s="168"/>
      <c r="I120" s="168"/>
      <c r="J120" s="168"/>
      <c r="K120" s="168"/>
      <c r="L120" s="168"/>
      <c r="M120" s="168"/>
      <c r="N120" s="168">
        <v>1</v>
      </c>
      <c r="O120" s="168"/>
      <c r="P120" s="171"/>
    </row>
    <row r="121" spans="2:16" ht="12.75" customHeight="1">
      <c r="B121" s="172" t="s">
        <v>1024</v>
      </c>
      <c r="C121" s="173" t="s">
        <v>702</v>
      </c>
      <c r="D121" s="174">
        <v>2</v>
      </c>
      <c r="E121" s="175" t="e">
        <f t="shared" si="3"/>
        <v>#VALUE!</v>
      </c>
      <c r="F121" s="173"/>
      <c r="G121" s="173"/>
      <c r="H121" s="173">
        <v>1</v>
      </c>
      <c r="I121" s="173">
        <v>1</v>
      </c>
      <c r="J121" s="173"/>
      <c r="K121" s="173"/>
      <c r="L121" s="173"/>
      <c r="M121" s="173"/>
      <c r="N121" s="173"/>
      <c r="O121" s="173"/>
      <c r="P121" s="176"/>
    </row>
    <row r="122" spans="1:16" s="166" customFormat="1" ht="12.75" customHeight="1">
      <c r="A122" s="155"/>
      <c r="B122" s="177" t="s">
        <v>1025</v>
      </c>
      <c r="C122" s="178">
        <v>57</v>
      </c>
      <c r="D122" s="178">
        <v>36</v>
      </c>
      <c r="E122" s="179">
        <f t="shared" si="3"/>
        <v>0.5833333333333334</v>
      </c>
      <c r="F122" s="178">
        <v>0</v>
      </c>
      <c r="G122" s="178">
        <v>0</v>
      </c>
      <c r="H122" s="178">
        <v>37</v>
      </c>
      <c r="I122" s="178">
        <v>44</v>
      </c>
      <c r="J122" s="178">
        <v>2</v>
      </c>
      <c r="K122" s="178">
        <v>2</v>
      </c>
      <c r="L122" s="178">
        <v>0</v>
      </c>
      <c r="M122" s="178">
        <v>0</v>
      </c>
      <c r="N122" s="178">
        <v>7</v>
      </c>
      <c r="O122" s="178">
        <v>2</v>
      </c>
      <c r="P122" s="180">
        <v>25</v>
      </c>
    </row>
    <row r="123" spans="2:16" ht="12.75" customHeight="1">
      <c r="B123" s="167" t="s">
        <v>1026</v>
      </c>
      <c r="C123" s="168">
        <v>47</v>
      </c>
      <c r="D123" s="169">
        <v>24</v>
      </c>
      <c r="E123" s="170">
        <f t="shared" si="3"/>
        <v>0.9583333333333334</v>
      </c>
      <c r="F123" s="168"/>
      <c r="G123" s="168"/>
      <c r="H123" s="168">
        <v>7</v>
      </c>
      <c r="I123" s="168">
        <v>4</v>
      </c>
      <c r="J123" s="168"/>
      <c r="K123" s="168"/>
      <c r="L123" s="168"/>
      <c r="M123" s="168"/>
      <c r="N123" s="168"/>
      <c r="O123" s="168">
        <v>2</v>
      </c>
      <c r="P123" s="171">
        <v>4</v>
      </c>
    </row>
    <row r="124" spans="2:16" ht="12.75" customHeight="1">
      <c r="B124" s="167" t="s">
        <v>1027</v>
      </c>
      <c r="C124" s="168">
        <v>8</v>
      </c>
      <c r="D124" s="169">
        <v>9</v>
      </c>
      <c r="E124" s="170">
        <f t="shared" si="3"/>
        <v>-0.1111111111111111</v>
      </c>
      <c r="F124" s="168"/>
      <c r="G124" s="168"/>
      <c r="H124" s="168">
        <v>1</v>
      </c>
      <c r="I124" s="168">
        <v>1</v>
      </c>
      <c r="J124" s="168">
        <v>2</v>
      </c>
      <c r="K124" s="168">
        <v>2</v>
      </c>
      <c r="L124" s="168"/>
      <c r="M124" s="168"/>
      <c r="N124" s="168"/>
      <c r="O124" s="168"/>
      <c r="P124" s="171"/>
    </row>
    <row r="125" spans="2:16" ht="12.75" customHeight="1">
      <c r="B125" s="167" t="s">
        <v>1028</v>
      </c>
      <c r="C125" s="168">
        <v>2</v>
      </c>
      <c r="D125" s="169">
        <v>2</v>
      </c>
      <c r="E125" s="170">
        <f t="shared" si="3"/>
        <v>0</v>
      </c>
      <c r="F125" s="168"/>
      <c r="G125" s="168"/>
      <c r="H125" s="168">
        <v>1</v>
      </c>
      <c r="I125" s="168"/>
      <c r="J125" s="168"/>
      <c r="K125" s="168"/>
      <c r="L125" s="168"/>
      <c r="M125" s="168"/>
      <c r="N125" s="168"/>
      <c r="O125" s="168"/>
      <c r="P125" s="171"/>
    </row>
    <row r="126" spans="2:16" ht="12.75" customHeight="1">
      <c r="B126" s="167" t="s">
        <v>1029</v>
      </c>
      <c r="C126" s="168" t="s">
        <v>702</v>
      </c>
      <c r="D126" s="169" t="s">
        <v>702</v>
      </c>
      <c r="E126" s="170">
        <f t="shared" si="3"/>
        <v>0</v>
      </c>
      <c r="F126" s="168"/>
      <c r="G126" s="168"/>
      <c r="H126" s="168">
        <v>1</v>
      </c>
      <c r="I126" s="168"/>
      <c r="J126" s="168"/>
      <c r="K126" s="168"/>
      <c r="L126" s="168"/>
      <c r="M126" s="168"/>
      <c r="N126" s="168"/>
      <c r="O126" s="168"/>
      <c r="P126" s="171"/>
    </row>
    <row r="127" spans="2:16" ht="12.75" customHeight="1">
      <c r="B127" s="167" t="s">
        <v>1030</v>
      </c>
      <c r="C127" s="181"/>
      <c r="D127" s="182">
        <v>1</v>
      </c>
      <c r="E127" s="170">
        <f t="shared" si="3"/>
        <v>-1</v>
      </c>
      <c r="F127" s="168"/>
      <c r="G127" s="168"/>
      <c r="H127" s="168">
        <v>17</v>
      </c>
      <c r="I127" s="168">
        <v>32</v>
      </c>
      <c r="J127" s="168"/>
      <c r="K127" s="168"/>
      <c r="L127" s="168"/>
      <c r="M127" s="168"/>
      <c r="N127" s="168">
        <v>7</v>
      </c>
      <c r="O127" s="168"/>
      <c r="P127" s="171">
        <v>16</v>
      </c>
    </row>
    <row r="128" spans="2:16" ht="12.75" customHeight="1">
      <c r="B128" s="172" t="s">
        <v>1031</v>
      </c>
      <c r="C128" s="184"/>
      <c r="D128" s="185" t="s">
        <v>702</v>
      </c>
      <c r="E128" s="175">
        <f t="shared" si="3"/>
        <v>0</v>
      </c>
      <c r="F128" s="173"/>
      <c r="G128" s="173"/>
      <c r="H128" s="173">
        <v>10</v>
      </c>
      <c r="I128" s="173">
        <v>7</v>
      </c>
      <c r="J128" s="173"/>
      <c r="K128" s="173"/>
      <c r="L128" s="173"/>
      <c r="M128" s="173"/>
      <c r="N128" s="173"/>
      <c r="O128" s="173"/>
      <c r="P128" s="176">
        <v>5</v>
      </c>
    </row>
    <row r="129" spans="1:16" s="166" customFormat="1" ht="12.75" customHeight="1">
      <c r="A129" s="155"/>
      <c r="B129" s="177" t="s">
        <v>1032</v>
      </c>
      <c r="C129" s="178">
        <v>16</v>
      </c>
      <c r="D129" s="178">
        <v>2</v>
      </c>
      <c r="E129" s="179">
        <f t="shared" si="3"/>
        <v>7</v>
      </c>
      <c r="F129" s="178">
        <v>0</v>
      </c>
      <c r="G129" s="178">
        <v>0</v>
      </c>
      <c r="H129" s="178">
        <v>3</v>
      </c>
      <c r="I129" s="178">
        <v>4</v>
      </c>
      <c r="J129" s="178">
        <v>0</v>
      </c>
      <c r="K129" s="178">
        <v>1</v>
      </c>
      <c r="L129" s="178">
        <v>0</v>
      </c>
      <c r="M129" s="178">
        <v>0</v>
      </c>
      <c r="N129" s="178">
        <v>1</v>
      </c>
      <c r="O129" s="178">
        <v>2</v>
      </c>
      <c r="P129" s="180">
        <v>2</v>
      </c>
    </row>
    <row r="130" spans="2:16" ht="12.75" customHeight="1">
      <c r="B130" s="167" t="s">
        <v>1033</v>
      </c>
      <c r="C130" s="168" t="s">
        <v>702</v>
      </c>
      <c r="D130" s="169" t="s">
        <v>702</v>
      </c>
      <c r="E130" s="170">
        <f t="shared" si="3"/>
        <v>0</v>
      </c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71"/>
    </row>
    <row r="131" spans="2:16" ht="12.75" customHeight="1">
      <c r="B131" s="172" t="s">
        <v>1034</v>
      </c>
      <c r="C131" s="173">
        <v>16</v>
      </c>
      <c r="D131" s="174">
        <v>2</v>
      </c>
      <c r="E131" s="175">
        <f t="shared" si="3"/>
        <v>7</v>
      </c>
      <c r="F131" s="173"/>
      <c r="G131" s="173"/>
      <c r="H131" s="173">
        <v>3</v>
      </c>
      <c r="I131" s="173">
        <v>4</v>
      </c>
      <c r="J131" s="173"/>
      <c r="K131" s="173">
        <v>1</v>
      </c>
      <c r="L131" s="173"/>
      <c r="M131" s="173"/>
      <c r="N131" s="173">
        <v>1</v>
      </c>
      <c r="O131" s="173">
        <v>2</v>
      </c>
      <c r="P131" s="176">
        <v>2</v>
      </c>
    </row>
    <row r="132" spans="1:16" s="166" customFormat="1" ht="12.75" customHeight="1">
      <c r="A132" s="155"/>
      <c r="B132" s="177" t="s">
        <v>1035</v>
      </c>
      <c r="C132" s="178">
        <v>133</v>
      </c>
      <c r="D132" s="178">
        <v>97</v>
      </c>
      <c r="E132" s="179">
        <f t="shared" si="3"/>
        <v>0.3711340206185567</v>
      </c>
      <c r="F132" s="178">
        <v>3</v>
      </c>
      <c r="G132" s="178">
        <v>1</v>
      </c>
      <c r="H132" s="178">
        <v>51</v>
      </c>
      <c r="I132" s="178">
        <v>29</v>
      </c>
      <c r="J132" s="178">
        <v>0</v>
      </c>
      <c r="K132" s="178">
        <v>1</v>
      </c>
      <c r="L132" s="178">
        <v>0</v>
      </c>
      <c r="M132" s="178">
        <v>0</v>
      </c>
      <c r="N132" s="178">
        <v>108</v>
      </c>
      <c r="O132" s="178">
        <v>0</v>
      </c>
      <c r="P132" s="180">
        <v>24</v>
      </c>
    </row>
    <row r="133" spans="2:16" ht="12.75" customHeight="1">
      <c r="B133" s="167" t="s">
        <v>1036</v>
      </c>
      <c r="C133" s="168">
        <v>53</v>
      </c>
      <c r="D133" s="169">
        <v>41</v>
      </c>
      <c r="E133" s="170">
        <f t="shared" si="3"/>
        <v>0.2926829268292683</v>
      </c>
      <c r="F133" s="168"/>
      <c r="G133" s="168"/>
      <c r="H133" s="168">
        <v>32</v>
      </c>
      <c r="I133" s="168">
        <v>22</v>
      </c>
      <c r="J133" s="168"/>
      <c r="K133" s="168"/>
      <c r="L133" s="168"/>
      <c r="M133" s="168"/>
      <c r="N133" s="168">
        <v>70</v>
      </c>
      <c r="O133" s="168"/>
      <c r="P133" s="171">
        <v>23</v>
      </c>
    </row>
    <row r="134" spans="2:16" ht="12.75" customHeight="1">
      <c r="B134" s="167" t="s">
        <v>1037</v>
      </c>
      <c r="C134" s="168">
        <v>5</v>
      </c>
      <c r="D134" s="169">
        <v>6</v>
      </c>
      <c r="E134" s="170">
        <f t="shared" si="3"/>
        <v>-0.16666666666666666</v>
      </c>
      <c r="F134" s="168">
        <v>1</v>
      </c>
      <c r="G134" s="168"/>
      <c r="H134" s="168">
        <v>2</v>
      </c>
      <c r="I134" s="168"/>
      <c r="J134" s="168"/>
      <c r="K134" s="168"/>
      <c r="L134" s="168"/>
      <c r="M134" s="168"/>
      <c r="N134" s="168">
        <v>3</v>
      </c>
      <c r="O134" s="168"/>
      <c r="P134" s="171"/>
    </row>
    <row r="135" spans="2:16" ht="12.75" customHeight="1">
      <c r="B135" s="167" t="s">
        <v>1038</v>
      </c>
      <c r="C135" s="168">
        <v>1</v>
      </c>
      <c r="D135" s="169" t="s">
        <v>702</v>
      </c>
      <c r="E135" s="170">
        <f t="shared" si="3"/>
        <v>0</v>
      </c>
      <c r="F135" s="168"/>
      <c r="G135" s="168"/>
      <c r="H135" s="168">
        <v>10</v>
      </c>
      <c r="I135" s="168"/>
      <c r="J135" s="168"/>
      <c r="K135" s="168"/>
      <c r="L135" s="168"/>
      <c r="M135" s="168"/>
      <c r="N135" s="168"/>
      <c r="O135" s="168"/>
      <c r="P135" s="171"/>
    </row>
    <row r="136" spans="2:16" ht="12.75" customHeight="1">
      <c r="B136" s="167" t="s">
        <v>1039</v>
      </c>
      <c r="C136" s="168">
        <v>48</v>
      </c>
      <c r="D136" s="169">
        <v>16</v>
      </c>
      <c r="E136" s="170">
        <f t="shared" si="3"/>
        <v>2</v>
      </c>
      <c r="F136" s="168"/>
      <c r="G136" s="168"/>
      <c r="H136" s="168">
        <v>3</v>
      </c>
      <c r="I136" s="168">
        <v>5</v>
      </c>
      <c r="J136" s="168"/>
      <c r="K136" s="168"/>
      <c r="L136" s="168"/>
      <c r="M136" s="168"/>
      <c r="N136" s="168">
        <v>26</v>
      </c>
      <c r="O136" s="168"/>
      <c r="P136" s="171"/>
    </row>
    <row r="137" spans="2:16" ht="12.75" customHeight="1">
      <c r="B137" s="167" t="s">
        <v>1040</v>
      </c>
      <c r="C137" s="168">
        <v>5</v>
      </c>
      <c r="D137" s="169">
        <v>3</v>
      </c>
      <c r="E137" s="170">
        <f t="shared" si="3"/>
        <v>0.6666666666666666</v>
      </c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71"/>
    </row>
    <row r="138" spans="2:16" ht="12.75" customHeight="1">
      <c r="B138" s="167" t="s">
        <v>1041</v>
      </c>
      <c r="C138" s="168" t="s">
        <v>702</v>
      </c>
      <c r="D138" s="169">
        <v>1</v>
      </c>
      <c r="E138" s="170" t="e">
        <f t="shared" si="3"/>
        <v>#VALUE!</v>
      </c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71"/>
    </row>
    <row r="139" spans="2:16" ht="12.75" customHeight="1">
      <c r="B139" s="167" t="s">
        <v>1042</v>
      </c>
      <c r="C139" s="168">
        <v>6</v>
      </c>
      <c r="D139" s="169">
        <v>5</v>
      </c>
      <c r="E139" s="170">
        <f aca="true" t="shared" si="4" ref="E139:E197">IF(IF(D139="S/D",0,D139)&lt;&gt;0,(C139-D139)/D139,0)</f>
        <v>0.2</v>
      </c>
      <c r="F139" s="168">
        <v>2</v>
      </c>
      <c r="G139" s="168">
        <v>1</v>
      </c>
      <c r="H139" s="168">
        <v>2</v>
      </c>
      <c r="I139" s="168">
        <v>1</v>
      </c>
      <c r="J139" s="168"/>
      <c r="K139" s="168"/>
      <c r="L139" s="168"/>
      <c r="M139" s="168"/>
      <c r="N139" s="168">
        <v>8</v>
      </c>
      <c r="O139" s="168"/>
      <c r="P139" s="171">
        <v>1</v>
      </c>
    </row>
    <row r="140" spans="2:16" ht="12.75" customHeight="1">
      <c r="B140" s="172" t="s">
        <v>1043</v>
      </c>
      <c r="C140" s="173">
        <v>15</v>
      </c>
      <c r="D140" s="174">
        <v>25</v>
      </c>
      <c r="E140" s="175">
        <f t="shared" si="4"/>
        <v>-0.4</v>
      </c>
      <c r="F140" s="173"/>
      <c r="G140" s="173"/>
      <c r="H140" s="173">
        <v>2</v>
      </c>
      <c r="I140" s="173">
        <v>1</v>
      </c>
      <c r="J140" s="173"/>
      <c r="K140" s="173">
        <v>1</v>
      </c>
      <c r="L140" s="173"/>
      <c r="M140" s="173"/>
      <c r="N140" s="173">
        <v>1</v>
      </c>
      <c r="O140" s="173"/>
      <c r="P140" s="176"/>
    </row>
    <row r="141" spans="1:16" s="166" customFormat="1" ht="12.75" customHeight="1">
      <c r="A141" s="155"/>
      <c r="B141" s="177" t="s">
        <v>1044</v>
      </c>
      <c r="C141" s="178">
        <v>202</v>
      </c>
      <c r="D141" s="178">
        <v>204</v>
      </c>
      <c r="E141" s="179">
        <f t="shared" si="4"/>
        <v>-0.00980392156862745</v>
      </c>
      <c r="F141" s="178">
        <v>0</v>
      </c>
      <c r="G141" s="178">
        <v>0</v>
      </c>
      <c r="H141" s="178">
        <v>12</v>
      </c>
      <c r="I141" s="178">
        <v>12</v>
      </c>
      <c r="J141" s="178">
        <v>3</v>
      </c>
      <c r="K141" s="178">
        <v>2</v>
      </c>
      <c r="L141" s="178">
        <v>0</v>
      </c>
      <c r="M141" s="178">
        <v>0</v>
      </c>
      <c r="N141" s="178">
        <v>19</v>
      </c>
      <c r="O141" s="178">
        <v>2</v>
      </c>
      <c r="P141" s="178">
        <v>9</v>
      </c>
    </row>
    <row r="142" spans="2:16" ht="12.75" customHeight="1">
      <c r="B142" s="167" t="s">
        <v>1045</v>
      </c>
      <c r="C142" s="168" t="s">
        <v>702</v>
      </c>
      <c r="D142" s="169" t="s">
        <v>702</v>
      </c>
      <c r="E142" s="170">
        <f t="shared" si="4"/>
        <v>0</v>
      </c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71"/>
    </row>
    <row r="143" spans="2:16" ht="12.75" customHeight="1">
      <c r="B143" s="167" t="s">
        <v>1046</v>
      </c>
      <c r="C143" s="168">
        <v>1</v>
      </c>
      <c r="D143" s="169" t="s">
        <v>702</v>
      </c>
      <c r="E143" s="170">
        <f t="shared" si="4"/>
        <v>0</v>
      </c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71"/>
    </row>
    <row r="144" spans="2:16" ht="12.75" customHeight="1">
      <c r="B144" s="167" t="s">
        <v>1047</v>
      </c>
      <c r="C144" s="168" t="s">
        <v>702</v>
      </c>
      <c r="D144" s="169" t="s">
        <v>702</v>
      </c>
      <c r="E144" s="170">
        <f t="shared" si="4"/>
        <v>0</v>
      </c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71"/>
    </row>
    <row r="145" spans="2:16" ht="12.75" customHeight="1">
      <c r="B145" s="167" t="s">
        <v>1048</v>
      </c>
      <c r="C145" s="168" t="s">
        <v>702</v>
      </c>
      <c r="D145" s="169">
        <v>2</v>
      </c>
      <c r="E145" s="170" t="e">
        <f t="shared" si="4"/>
        <v>#VALUE!</v>
      </c>
      <c r="F145" s="168"/>
      <c r="G145" s="168"/>
      <c r="H145" s="168">
        <v>1</v>
      </c>
      <c r="I145" s="168"/>
      <c r="J145" s="168"/>
      <c r="K145" s="168"/>
      <c r="L145" s="168"/>
      <c r="M145" s="168"/>
      <c r="N145" s="168"/>
      <c r="O145" s="168"/>
      <c r="P145" s="171"/>
    </row>
    <row r="146" spans="2:16" ht="12.75" customHeight="1">
      <c r="B146" s="167" t="s">
        <v>1049</v>
      </c>
      <c r="C146" s="168">
        <v>39</v>
      </c>
      <c r="D146" s="169">
        <v>26</v>
      </c>
      <c r="E146" s="170">
        <f t="shared" si="4"/>
        <v>0.5</v>
      </c>
      <c r="F146" s="168"/>
      <c r="G146" s="168"/>
      <c r="H146" s="168"/>
      <c r="I146" s="168">
        <v>1</v>
      </c>
      <c r="J146" s="168">
        <v>2</v>
      </c>
      <c r="K146" s="168">
        <v>2</v>
      </c>
      <c r="L146" s="168"/>
      <c r="M146" s="168"/>
      <c r="N146" s="168"/>
      <c r="O146" s="168">
        <v>2</v>
      </c>
      <c r="P146" s="171"/>
    </row>
    <row r="147" spans="2:16" ht="12.75" customHeight="1">
      <c r="B147" s="167" t="s">
        <v>1050</v>
      </c>
      <c r="C147" s="168">
        <v>45</v>
      </c>
      <c r="D147" s="169">
        <v>87</v>
      </c>
      <c r="E147" s="170">
        <f t="shared" si="4"/>
        <v>-0.4827586206896552</v>
      </c>
      <c r="F147" s="168"/>
      <c r="G147" s="168"/>
      <c r="H147" s="168">
        <v>9</v>
      </c>
      <c r="I147" s="168">
        <v>5</v>
      </c>
      <c r="J147" s="168">
        <v>1</v>
      </c>
      <c r="K147" s="168"/>
      <c r="L147" s="168"/>
      <c r="M147" s="168"/>
      <c r="N147" s="168">
        <v>17</v>
      </c>
      <c r="O147" s="168"/>
      <c r="P147" s="171">
        <v>7</v>
      </c>
    </row>
    <row r="148" spans="2:16" ht="12.75" customHeight="1">
      <c r="B148" s="167" t="s">
        <v>1051</v>
      </c>
      <c r="C148" s="168">
        <v>37</v>
      </c>
      <c r="D148" s="169">
        <v>29</v>
      </c>
      <c r="E148" s="170">
        <f t="shared" si="4"/>
        <v>0.27586206896551724</v>
      </c>
      <c r="F148" s="168"/>
      <c r="G148" s="168"/>
      <c r="H148" s="168"/>
      <c r="I148" s="168">
        <v>1</v>
      </c>
      <c r="J148" s="168"/>
      <c r="K148" s="168"/>
      <c r="L148" s="168"/>
      <c r="M148" s="168"/>
      <c r="N148" s="168">
        <v>2</v>
      </c>
      <c r="O148" s="168"/>
      <c r="P148" s="171"/>
    </row>
    <row r="149" spans="2:16" ht="12.75" customHeight="1">
      <c r="B149" s="167" t="s">
        <v>1052</v>
      </c>
      <c r="C149" s="168">
        <v>37</v>
      </c>
      <c r="D149" s="169">
        <v>20</v>
      </c>
      <c r="E149" s="170">
        <f t="shared" si="4"/>
        <v>0.85</v>
      </c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71"/>
    </row>
    <row r="150" spans="2:16" ht="12.75" customHeight="1">
      <c r="B150" s="167" t="s">
        <v>1053</v>
      </c>
      <c r="C150" s="168">
        <v>43</v>
      </c>
      <c r="D150" s="169">
        <v>40</v>
      </c>
      <c r="E150" s="170">
        <f t="shared" si="4"/>
        <v>0.075</v>
      </c>
      <c r="F150" s="168"/>
      <c r="G150" s="168"/>
      <c r="H150" s="168">
        <v>2</v>
      </c>
      <c r="I150" s="168">
        <v>5</v>
      </c>
      <c r="J150" s="168"/>
      <c r="K150" s="168"/>
      <c r="L150" s="168"/>
      <c r="M150" s="168"/>
      <c r="N150" s="168"/>
      <c r="O150" s="168"/>
      <c r="P150" s="171">
        <v>2</v>
      </c>
    </row>
    <row r="151" spans="1:16" s="166" customFormat="1" ht="12.75" customHeight="1">
      <c r="A151" s="155"/>
      <c r="B151" s="177" t="s">
        <v>1054</v>
      </c>
      <c r="C151" s="178">
        <v>744</v>
      </c>
      <c r="D151" s="178">
        <v>812</v>
      </c>
      <c r="E151" s="179">
        <f t="shared" si="4"/>
        <v>-0.08374384236453201</v>
      </c>
      <c r="F151" s="178">
        <v>18</v>
      </c>
      <c r="G151" s="178">
        <v>8</v>
      </c>
      <c r="H151" s="178">
        <v>268</v>
      </c>
      <c r="I151" s="178">
        <v>155</v>
      </c>
      <c r="J151" s="178">
        <v>0</v>
      </c>
      <c r="K151" s="178">
        <v>2</v>
      </c>
      <c r="L151" s="178">
        <v>0</v>
      </c>
      <c r="M151" s="178">
        <v>0</v>
      </c>
      <c r="N151" s="178">
        <v>2</v>
      </c>
      <c r="O151" s="178">
        <v>130</v>
      </c>
      <c r="P151" s="180">
        <v>116</v>
      </c>
    </row>
    <row r="152" spans="2:16" ht="12.75" customHeight="1">
      <c r="B152" s="167" t="s">
        <v>1055</v>
      </c>
      <c r="C152" s="168">
        <v>306</v>
      </c>
      <c r="D152" s="169">
        <v>306</v>
      </c>
      <c r="E152" s="170">
        <f t="shared" si="4"/>
        <v>0</v>
      </c>
      <c r="F152" s="168">
        <v>12</v>
      </c>
      <c r="G152" s="168">
        <v>3</v>
      </c>
      <c r="H152" s="168">
        <v>88</v>
      </c>
      <c r="I152" s="168">
        <v>10</v>
      </c>
      <c r="J152" s="168"/>
      <c r="K152" s="168"/>
      <c r="L152" s="168"/>
      <c r="M152" s="168"/>
      <c r="N152" s="168"/>
      <c r="O152" s="168">
        <v>44</v>
      </c>
      <c r="P152" s="171">
        <v>19</v>
      </c>
    </row>
    <row r="153" spans="2:16" ht="12.75" customHeight="1">
      <c r="B153" s="167" t="s">
        <v>1056</v>
      </c>
      <c r="C153" s="168">
        <v>1</v>
      </c>
      <c r="D153" s="169">
        <v>4</v>
      </c>
      <c r="E153" s="170">
        <f t="shared" si="4"/>
        <v>-0.75</v>
      </c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71"/>
    </row>
    <row r="154" spans="2:16" ht="12.75" customHeight="1">
      <c r="B154" s="167" t="s">
        <v>1057</v>
      </c>
      <c r="C154" s="168">
        <v>2</v>
      </c>
      <c r="D154" s="169">
        <v>1</v>
      </c>
      <c r="E154" s="170">
        <f t="shared" si="4"/>
        <v>1</v>
      </c>
      <c r="F154" s="168"/>
      <c r="G154" s="168">
        <v>1</v>
      </c>
      <c r="H154" s="168">
        <v>1</v>
      </c>
      <c r="I154" s="168">
        <v>1</v>
      </c>
      <c r="J154" s="168"/>
      <c r="K154" s="168"/>
      <c r="L154" s="168"/>
      <c r="M154" s="168"/>
      <c r="N154" s="168">
        <v>2</v>
      </c>
      <c r="O154" s="168"/>
      <c r="P154" s="171"/>
    </row>
    <row r="155" spans="2:16" ht="12.75" customHeight="1">
      <c r="B155" s="167" t="s">
        <v>1058</v>
      </c>
      <c r="C155" s="168" t="s">
        <v>702</v>
      </c>
      <c r="D155" s="169">
        <v>1</v>
      </c>
      <c r="E155" s="170" t="e">
        <f t="shared" si="4"/>
        <v>#VALUE!</v>
      </c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71"/>
    </row>
    <row r="156" spans="2:16" ht="12.75" customHeight="1">
      <c r="B156" s="167" t="s">
        <v>1059</v>
      </c>
      <c r="C156" s="168" t="s">
        <v>702</v>
      </c>
      <c r="D156" s="169">
        <v>5</v>
      </c>
      <c r="E156" s="170" t="e">
        <f t="shared" si="4"/>
        <v>#VALUE!</v>
      </c>
      <c r="F156" s="168"/>
      <c r="G156" s="168"/>
      <c r="H156" s="168">
        <v>2</v>
      </c>
      <c r="I156" s="168"/>
      <c r="J156" s="168"/>
      <c r="K156" s="168"/>
      <c r="L156" s="168"/>
      <c r="M156" s="168"/>
      <c r="N156" s="168"/>
      <c r="O156" s="168"/>
      <c r="P156" s="171"/>
    </row>
    <row r="157" spans="2:16" ht="12.75" customHeight="1">
      <c r="B157" s="167" t="s">
        <v>1060</v>
      </c>
      <c r="C157" s="168" t="s">
        <v>702</v>
      </c>
      <c r="D157" s="169" t="s">
        <v>702</v>
      </c>
      <c r="E157" s="170">
        <f t="shared" si="4"/>
        <v>0</v>
      </c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71"/>
    </row>
    <row r="158" spans="2:16" ht="12.75" customHeight="1">
      <c r="B158" s="167" t="s">
        <v>1061</v>
      </c>
      <c r="C158" s="168">
        <v>221</v>
      </c>
      <c r="D158" s="169">
        <v>311</v>
      </c>
      <c r="E158" s="170">
        <f t="shared" si="4"/>
        <v>-0.28938906752411575</v>
      </c>
      <c r="F158" s="168">
        <v>1</v>
      </c>
      <c r="G158" s="168">
        <v>1</v>
      </c>
      <c r="H158" s="168">
        <v>101</v>
      </c>
      <c r="I158" s="168">
        <v>62</v>
      </c>
      <c r="J158" s="168"/>
      <c r="K158" s="168">
        <v>2</v>
      </c>
      <c r="L158" s="168"/>
      <c r="M158" s="168"/>
      <c r="N158" s="168"/>
      <c r="O158" s="168">
        <v>61</v>
      </c>
      <c r="P158" s="171">
        <v>47</v>
      </c>
    </row>
    <row r="159" spans="2:16" ht="12.75" customHeight="1">
      <c r="B159" s="167" t="s">
        <v>1062</v>
      </c>
      <c r="C159" s="168">
        <v>173</v>
      </c>
      <c r="D159" s="169">
        <v>161</v>
      </c>
      <c r="E159" s="170">
        <f t="shared" si="4"/>
        <v>0.07453416149068323</v>
      </c>
      <c r="F159" s="168">
        <v>4</v>
      </c>
      <c r="G159" s="168">
        <v>3</v>
      </c>
      <c r="H159" s="168">
        <v>64</v>
      </c>
      <c r="I159" s="168">
        <v>79</v>
      </c>
      <c r="J159" s="168"/>
      <c r="K159" s="168"/>
      <c r="L159" s="168"/>
      <c r="M159" s="168"/>
      <c r="N159" s="168"/>
      <c r="O159" s="168">
        <v>18</v>
      </c>
      <c r="P159" s="171">
        <v>46</v>
      </c>
    </row>
    <row r="160" spans="2:16" ht="12.75" customHeight="1">
      <c r="B160" s="167" t="s">
        <v>1063</v>
      </c>
      <c r="C160" s="168">
        <v>40</v>
      </c>
      <c r="D160" s="169">
        <v>23</v>
      </c>
      <c r="E160" s="170">
        <f t="shared" si="4"/>
        <v>0.7391304347826086</v>
      </c>
      <c r="F160" s="168">
        <v>1</v>
      </c>
      <c r="G160" s="168"/>
      <c r="H160" s="168">
        <v>12</v>
      </c>
      <c r="I160" s="168">
        <v>3</v>
      </c>
      <c r="J160" s="168"/>
      <c r="K160" s="168"/>
      <c r="L160" s="168"/>
      <c r="M160" s="168"/>
      <c r="N160" s="168"/>
      <c r="O160" s="168">
        <v>7</v>
      </c>
      <c r="P160" s="171">
        <v>4</v>
      </c>
    </row>
    <row r="161" spans="2:16" ht="12.75" customHeight="1">
      <c r="B161" s="167" t="s">
        <v>1064</v>
      </c>
      <c r="C161" s="168">
        <v>1</v>
      </c>
      <c r="D161" s="169" t="s">
        <v>702</v>
      </c>
      <c r="E161" s="170">
        <f t="shared" si="4"/>
        <v>0</v>
      </c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71"/>
    </row>
    <row r="162" spans="1:16" s="166" customFormat="1" ht="12.75" customHeight="1">
      <c r="A162" s="155"/>
      <c r="B162" s="177" t="s">
        <v>1065</v>
      </c>
      <c r="C162" s="178">
        <v>970</v>
      </c>
      <c r="D162" s="178">
        <v>979</v>
      </c>
      <c r="E162" s="179">
        <f t="shared" si="4"/>
        <v>-0.009193054136874362</v>
      </c>
      <c r="F162" s="178">
        <v>3664</v>
      </c>
      <c r="G162" s="178">
        <v>3345</v>
      </c>
      <c r="H162" s="178">
        <v>373</v>
      </c>
      <c r="I162" s="178">
        <v>356</v>
      </c>
      <c r="J162" s="178">
        <v>0</v>
      </c>
      <c r="K162" s="178">
        <v>0</v>
      </c>
      <c r="L162" s="178">
        <v>0</v>
      </c>
      <c r="M162" s="178">
        <v>0</v>
      </c>
      <c r="N162" s="178">
        <v>57</v>
      </c>
      <c r="O162" s="178">
        <v>3</v>
      </c>
      <c r="P162" s="180">
        <v>3799</v>
      </c>
    </row>
    <row r="163" spans="2:16" ht="12.75" customHeight="1">
      <c r="B163" s="167" t="s">
        <v>1066</v>
      </c>
      <c r="C163" s="168" t="s">
        <v>702</v>
      </c>
      <c r="D163" s="169">
        <v>2</v>
      </c>
      <c r="E163" s="170" t="e">
        <f t="shared" si="4"/>
        <v>#VALUE!</v>
      </c>
      <c r="F163" s="168">
        <v>10</v>
      </c>
      <c r="G163" s="168">
        <v>10</v>
      </c>
      <c r="H163" s="168"/>
      <c r="I163" s="168">
        <v>1</v>
      </c>
      <c r="J163" s="168"/>
      <c r="K163" s="168"/>
      <c r="L163" s="168"/>
      <c r="M163" s="168"/>
      <c r="N163" s="168">
        <v>1</v>
      </c>
      <c r="O163" s="168"/>
      <c r="P163" s="171">
        <v>12</v>
      </c>
    </row>
    <row r="164" spans="2:16" ht="12.75" customHeight="1">
      <c r="B164" s="167" t="s">
        <v>1067</v>
      </c>
      <c r="C164" s="168">
        <v>598</v>
      </c>
      <c r="D164" s="169">
        <v>565</v>
      </c>
      <c r="E164" s="170">
        <f t="shared" si="4"/>
        <v>0.0584070796460177</v>
      </c>
      <c r="F164" s="168">
        <v>2545</v>
      </c>
      <c r="G164" s="168">
        <v>2278</v>
      </c>
      <c r="H164" s="168">
        <v>237</v>
      </c>
      <c r="I164" s="168">
        <v>207</v>
      </c>
      <c r="J164" s="168"/>
      <c r="K164" s="168"/>
      <c r="L164" s="168"/>
      <c r="M164" s="168"/>
      <c r="N164" s="168"/>
      <c r="O164" s="168"/>
      <c r="P164" s="171">
        <v>2526</v>
      </c>
    </row>
    <row r="165" spans="2:16" ht="12.75" customHeight="1">
      <c r="B165" s="167" t="s">
        <v>1068</v>
      </c>
      <c r="C165" s="168">
        <v>37</v>
      </c>
      <c r="D165" s="169">
        <v>33</v>
      </c>
      <c r="E165" s="170">
        <f t="shared" si="4"/>
        <v>0.12121212121212122</v>
      </c>
      <c r="F165" s="168">
        <v>21</v>
      </c>
      <c r="G165" s="168">
        <v>21</v>
      </c>
      <c r="H165" s="168">
        <v>15</v>
      </c>
      <c r="I165" s="168">
        <v>23</v>
      </c>
      <c r="J165" s="168"/>
      <c r="K165" s="168"/>
      <c r="L165" s="168"/>
      <c r="M165" s="168"/>
      <c r="N165" s="168"/>
      <c r="O165" s="168">
        <v>1</v>
      </c>
      <c r="P165" s="171">
        <v>51</v>
      </c>
    </row>
    <row r="166" spans="2:16" ht="12.75" customHeight="1">
      <c r="B166" s="172" t="s">
        <v>1069</v>
      </c>
      <c r="C166" s="168">
        <v>2</v>
      </c>
      <c r="D166" s="169">
        <v>7</v>
      </c>
      <c r="E166" s="170">
        <f t="shared" si="4"/>
        <v>-0.7142857142857143</v>
      </c>
      <c r="F166" s="168">
        <v>3</v>
      </c>
      <c r="G166" s="168">
        <v>3</v>
      </c>
      <c r="H166" s="168">
        <v>3</v>
      </c>
      <c r="I166" s="168">
        <v>3</v>
      </c>
      <c r="J166" s="168"/>
      <c r="K166" s="168"/>
      <c r="L166" s="168"/>
      <c r="M166" s="168"/>
      <c r="N166" s="168"/>
      <c r="O166" s="168"/>
      <c r="P166" s="171">
        <v>1</v>
      </c>
    </row>
    <row r="167" spans="2:16" ht="12.75" customHeight="1">
      <c r="B167" s="167" t="s">
        <v>1070</v>
      </c>
      <c r="C167" s="168">
        <v>16</v>
      </c>
      <c r="D167" s="169">
        <v>8</v>
      </c>
      <c r="E167" s="170">
        <f t="shared" si="4"/>
        <v>1</v>
      </c>
      <c r="F167" s="168">
        <v>49</v>
      </c>
      <c r="G167" s="168">
        <v>49</v>
      </c>
      <c r="H167" s="168">
        <v>10</v>
      </c>
      <c r="I167" s="168">
        <v>13</v>
      </c>
      <c r="J167" s="168"/>
      <c r="K167" s="168"/>
      <c r="L167" s="168"/>
      <c r="M167" s="168"/>
      <c r="N167" s="168"/>
      <c r="O167" s="168"/>
      <c r="P167" s="171">
        <v>94</v>
      </c>
    </row>
    <row r="168" spans="2:16" ht="12.75" customHeight="1">
      <c r="B168" s="167" t="s">
        <v>1071</v>
      </c>
      <c r="C168" s="168">
        <v>300</v>
      </c>
      <c r="D168" s="169">
        <v>350</v>
      </c>
      <c r="E168" s="170">
        <f t="shared" si="4"/>
        <v>-0.14285714285714285</v>
      </c>
      <c r="F168" s="168">
        <v>1030</v>
      </c>
      <c r="G168" s="168">
        <v>982</v>
      </c>
      <c r="H168" s="168">
        <v>108</v>
      </c>
      <c r="I168" s="168">
        <v>109</v>
      </c>
      <c r="J168" s="168"/>
      <c r="K168" s="168"/>
      <c r="L168" s="168"/>
      <c r="M168" s="168"/>
      <c r="N168" s="168">
        <v>53</v>
      </c>
      <c r="O168" s="168"/>
      <c r="P168" s="171">
        <v>1115</v>
      </c>
    </row>
    <row r="169" spans="2:16" ht="12.75" customHeight="1">
      <c r="B169" s="172" t="s">
        <v>1072</v>
      </c>
      <c r="C169" s="173">
        <v>17</v>
      </c>
      <c r="D169" s="174">
        <v>14</v>
      </c>
      <c r="E169" s="175">
        <f t="shared" si="4"/>
        <v>0.21428571428571427</v>
      </c>
      <c r="F169" s="173">
        <v>6</v>
      </c>
      <c r="G169" s="173">
        <v>2</v>
      </c>
      <c r="H169" s="173"/>
      <c r="I169" s="173"/>
      <c r="J169" s="173"/>
      <c r="K169" s="173"/>
      <c r="L169" s="173"/>
      <c r="M169" s="173"/>
      <c r="N169" s="173">
        <v>3</v>
      </c>
      <c r="O169" s="173">
        <v>2</v>
      </c>
      <c r="P169" s="176"/>
    </row>
    <row r="170" spans="2:16" ht="12.75" customHeight="1">
      <c r="B170" s="177" t="s">
        <v>1073</v>
      </c>
      <c r="C170" s="178">
        <v>877</v>
      </c>
      <c r="D170" s="178">
        <v>821</v>
      </c>
      <c r="E170" s="179">
        <f t="shared" si="4"/>
        <v>0.0682095006090134</v>
      </c>
      <c r="F170" s="178">
        <v>30</v>
      </c>
      <c r="G170" s="178">
        <v>28</v>
      </c>
      <c r="H170" s="178">
        <v>186</v>
      </c>
      <c r="I170" s="178">
        <v>160</v>
      </c>
      <c r="J170" s="178">
        <v>0</v>
      </c>
      <c r="K170" s="178">
        <v>2</v>
      </c>
      <c r="L170" s="178">
        <v>0</v>
      </c>
      <c r="M170" s="178">
        <v>0</v>
      </c>
      <c r="N170" s="178">
        <v>8</v>
      </c>
      <c r="O170" s="178">
        <v>1</v>
      </c>
      <c r="P170" s="180">
        <v>117</v>
      </c>
    </row>
    <row r="171" spans="2:16" ht="12.75" customHeight="1">
      <c r="B171" s="167" t="s">
        <v>1074</v>
      </c>
      <c r="C171" s="168">
        <v>65</v>
      </c>
      <c r="D171" s="169">
        <v>92</v>
      </c>
      <c r="E171" s="170">
        <f t="shared" si="4"/>
        <v>-0.29347826086956524</v>
      </c>
      <c r="F171" s="168">
        <v>1</v>
      </c>
      <c r="G171" s="168"/>
      <c r="H171" s="168">
        <v>5</v>
      </c>
      <c r="I171" s="168">
        <v>4</v>
      </c>
      <c r="J171" s="168"/>
      <c r="K171" s="168"/>
      <c r="L171" s="168"/>
      <c r="M171" s="168"/>
      <c r="N171" s="168"/>
      <c r="O171" s="168">
        <v>1</v>
      </c>
      <c r="P171" s="171">
        <v>2</v>
      </c>
    </row>
    <row r="172" spans="2:16" ht="12.75" customHeight="1">
      <c r="B172" s="167" t="s">
        <v>1075</v>
      </c>
      <c r="C172" s="168">
        <v>4</v>
      </c>
      <c r="D172" s="169">
        <v>3</v>
      </c>
      <c r="E172" s="170">
        <f t="shared" si="4"/>
        <v>0.3333333333333333</v>
      </c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71"/>
    </row>
    <row r="173" spans="2:16" ht="12.75" customHeight="1">
      <c r="B173" s="167" t="s">
        <v>1076</v>
      </c>
      <c r="C173" s="168">
        <v>485</v>
      </c>
      <c r="D173" s="169">
        <v>515</v>
      </c>
      <c r="E173" s="170">
        <f t="shared" si="4"/>
        <v>-0.05825242718446602</v>
      </c>
      <c r="F173" s="168">
        <v>26</v>
      </c>
      <c r="G173" s="168">
        <v>16</v>
      </c>
      <c r="H173" s="168">
        <v>119</v>
      </c>
      <c r="I173" s="168">
        <v>71</v>
      </c>
      <c r="J173" s="168"/>
      <c r="K173" s="168"/>
      <c r="L173" s="168"/>
      <c r="M173" s="168"/>
      <c r="N173" s="168">
        <v>7</v>
      </c>
      <c r="O173" s="168"/>
      <c r="P173" s="171">
        <v>58</v>
      </c>
    </row>
    <row r="174" spans="2:16" ht="12.75" customHeight="1">
      <c r="B174" s="167" t="s">
        <v>1077</v>
      </c>
      <c r="C174" s="168">
        <v>5</v>
      </c>
      <c r="D174" s="169">
        <v>6</v>
      </c>
      <c r="E174" s="170">
        <f t="shared" si="4"/>
        <v>-0.16666666666666666</v>
      </c>
      <c r="F174" s="168"/>
      <c r="G174" s="168">
        <v>2</v>
      </c>
      <c r="H174" s="168"/>
      <c r="I174" s="168">
        <v>1</v>
      </c>
      <c r="J174" s="168"/>
      <c r="K174" s="168"/>
      <c r="L174" s="168"/>
      <c r="M174" s="168"/>
      <c r="N174" s="168"/>
      <c r="O174" s="168"/>
      <c r="P174" s="171">
        <v>2</v>
      </c>
    </row>
    <row r="175" spans="1:16" s="166" customFormat="1" ht="12.75" customHeight="1">
      <c r="A175" s="155"/>
      <c r="B175" s="167" t="s">
        <v>1078</v>
      </c>
      <c r="C175" s="168">
        <v>43</v>
      </c>
      <c r="D175" s="169">
        <v>49</v>
      </c>
      <c r="E175" s="170">
        <f t="shared" si="4"/>
        <v>-0.12244897959183673</v>
      </c>
      <c r="F175" s="168"/>
      <c r="G175" s="168">
        <v>5</v>
      </c>
      <c r="H175" s="168">
        <v>26</v>
      </c>
      <c r="I175" s="168">
        <v>70</v>
      </c>
      <c r="J175" s="168"/>
      <c r="K175" s="168">
        <v>1</v>
      </c>
      <c r="L175" s="168"/>
      <c r="M175" s="168"/>
      <c r="N175" s="168"/>
      <c r="O175" s="168"/>
      <c r="P175" s="171">
        <v>41</v>
      </c>
    </row>
    <row r="176" spans="2:16" ht="12.75" customHeight="1">
      <c r="B176" s="167" t="s">
        <v>1079</v>
      </c>
      <c r="C176" s="168" t="s">
        <v>702</v>
      </c>
      <c r="D176" s="169" t="s">
        <v>702</v>
      </c>
      <c r="E176" s="170">
        <f t="shared" si="4"/>
        <v>0</v>
      </c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71"/>
    </row>
    <row r="177" spans="2:16" ht="12.75" customHeight="1">
      <c r="B177" s="167" t="s">
        <v>1080</v>
      </c>
      <c r="C177" s="168">
        <v>65</v>
      </c>
      <c r="D177" s="169">
        <v>84</v>
      </c>
      <c r="E177" s="170">
        <f t="shared" si="4"/>
        <v>-0.2261904761904762</v>
      </c>
      <c r="F177" s="168"/>
      <c r="G177" s="168"/>
      <c r="H177" s="168">
        <v>11</v>
      </c>
      <c r="I177" s="168">
        <v>5</v>
      </c>
      <c r="J177" s="168"/>
      <c r="K177" s="168">
        <v>1</v>
      </c>
      <c r="L177" s="168"/>
      <c r="M177" s="168"/>
      <c r="N177" s="168"/>
      <c r="O177" s="168"/>
      <c r="P177" s="171">
        <v>7</v>
      </c>
    </row>
    <row r="178" spans="2:16" ht="12.75" customHeight="1">
      <c r="B178" s="167" t="s">
        <v>1081</v>
      </c>
      <c r="C178" s="168">
        <v>5</v>
      </c>
      <c r="D178" s="169">
        <v>9</v>
      </c>
      <c r="E178" s="170">
        <f t="shared" si="4"/>
        <v>-0.4444444444444444</v>
      </c>
      <c r="F178" s="168"/>
      <c r="G178" s="168"/>
      <c r="H178" s="168"/>
      <c r="I178" s="168">
        <v>1</v>
      </c>
      <c r="J178" s="168"/>
      <c r="K178" s="168"/>
      <c r="L178" s="168"/>
      <c r="M178" s="168"/>
      <c r="N178" s="168"/>
      <c r="O178" s="168"/>
      <c r="P178" s="171">
        <v>2</v>
      </c>
    </row>
    <row r="179" spans="2:16" ht="12.75" customHeight="1">
      <c r="B179" s="167" t="s">
        <v>1082</v>
      </c>
      <c r="C179" s="168" t="s">
        <v>702</v>
      </c>
      <c r="D179" s="169">
        <v>2</v>
      </c>
      <c r="E179" s="170" t="e">
        <f t="shared" si="4"/>
        <v>#VALUE!</v>
      </c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71"/>
    </row>
    <row r="180" spans="2:16" ht="12.75" customHeight="1">
      <c r="B180" s="167" t="s">
        <v>1083</v>
      </c>
      <c r="C180" s="168">
        <v>4</v>
      </c>
      <c r="D180" s="169">
        <v>7</v>
      </c>
      <c r="E180" s="170">
        <f t="shared" si="4"/>
        <v>-0.42857142857142855</v>
      </c>
      <c r="F180" s="168">
        <v>1</v>
      </c>
      <c r="G180" s="168">
        <v>3</v>
      </c>
      <c r="H180" s="168">
        <v>4</v>
      </c>
      <c r="I180" s="168">
        <v>1</v>
      </c>
      <c r="J180" s="168"/>
      <c r="K180" s="168"/>
      <c r="L180" s="168"/>
      <c r="M180" s="168"/>
      <c r="N180" s="168"/>
      <c r="O180" s="168"/>
      <c r="P180" s="171">
        <v>3</v>
      </c>
    </row>
    <row r="181" spans="2:16" ht="12.75" customHeight="1">
      <c r="B181" s="167" t="s">
        <v>1084</v>
      </c>
      <c r="C181" s="168">
        <v>193</v>
      </c>
      <c r="D181" s="169">
        <v>45</v>
      </c>
      <c r="E181" s="170">
        <f t="shared" si="4"/>
        <v>3.2888888888888888</v>
      </c>
      <c r="F181" s="168">
        <v>2</v>
      </c>
      <c r="G181" s="168">
        <v>1</v>
      </c>
      <c r="H181" s="168">
        <v>19</v>
      </c>
      <c r="I181" s="168">
        <v>5</v>
      </c>
      <c r="J181" s="168"/>
      <c r="K181" s="168"/>
      <c r="L181" s="168"/>
      <c r="M181" s="168"/>
      <c r="N181" s="168"/>
      <c r="O181" s="168"/>
      <c r="P181" s="171">
        <v>1</v>
      </c>
    </row>
    <row r="182" spans="2:16" ht="12.75" customHeight="1">
      <c r="B182" s="167" t="s">
        <v>1085</v>
      </c>
      <c r="C182" s="168">
        <v>3</v>
      </c>
      <c r="D182" s="169" t="s">
        <v>702</v>
      </c>
      <c r="E182" s="170">
        <f t="shared" si="4"/>
        <v>0</v>
      </c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71"/>
    </row>
    <row r="183" spans="2:16" ht="12.75" customHeight="1">
      <c r="B183" s="172" t="s">
        <v>1086</v>
      </c>
      <c r="C183" s="173">
        <v>5</v>
      </c>
      <c r="D183" s="174">
        <v>9</v>
      </c>
      <c r="E183" s="175">
        <f t="shared" si="4"/>
        <v>-0.4444444444444444</v>
      </c>
      <c r="F183" s="173"/>
      <c r="G183" s="173">
        <v>1</v>
      </c>
      <c r="H183" s="173">
        <v>2</v>
      </c>
      <c r="I183" s="173">
        <v>1</v>
      </c>
      <c r="J183" s="173"/>
      <c r="K183" s="173"/>
      <c r="L183" s="173"/>
      <c r="M183" s="173"/>
      <c r="N183" s="173">
        <v>1</v>
      </c>
      <c r="O183" s="173"/>
      <c r="P183" s="176">
        <v>1</v>
      </c>
    </row>
    <row r="184" spans="2:16" ht="12.75" customHeight="1">
      <c r="B184" s="172" t="s">
        <v>0</v>
      </c>
      <c r="C184" s="173"/>
      <c r="D184" s="174" t="s">
        <v>702</v>
      </c>
      <c r="E184" s="175">
        <f t="shared" si="4"/>
        <v>0</v>
      </c>
      <c r="F184" s="173"/>
      <c r="G184" s="173"/>
      <c r="H184" s="173"/>
      <c r="I184" s="173">
        <v>1</v>
      </c>
      <c r="J184" s="173"/>
      <c r="K184" s="173"/>
      <c r="L184" s="173"/>
      <c r="M184" s="173"/>
      <c r="N184" s="173"/>
      <c r="O184" s="173"/>
      <c r="P184" s="176"/>
    </row>
    <row r="185" spans="2:16" ht="12.75" customHeight="1">
      <c r="B185" s="177" t="s">
        <v>1</v>
      </c>
      <c r="C185" s="178">
        <v>87</v>
      </c>
      <c r="D185" s="178">
        <v>112</v>
      </c>
      <c r="E185" s="179">
        <f t="shared" si="4"/>
        <v>-0.22321428571428573</v>
      </c>
      <c r="F185" s="178">
        <v>0</v>
      </c>
      <c r="G185" s="178">
        <v>0</v>
      </c>
      <c r="H185" s="178">
        <v>24</v>
      </c>
      <c r="I185" s="178">
        <v>17</v>
      </c>
      <c r="J185" s="178">
        <v>0</v>
      </c>
      <c r="K185" s="178">
        <v>0</v>
      </c>
      <c r="L185" s="178">
        <v>2</v>
      </c>
      <c r="M185" s="178">
        <v>0</v>
      </c>
      <c r="N185" s="178">
        <v>43</v>
      </c>
      <c r="O185" s="178">
        <v>0</v>
      </c>
      <c r="P185" s="180">
        <v>6</v>
      </c>
    </row>
    <row r="186" spans="2:16" ht="12.75" customHeight="1">
      <c r="B186" s="167" t="s">
        <v>2</v>
      </c>
      <c r="C186" s="168">
        <v>25</v>
      </c>
      <c r="D186" s="169">
        <v>32</v>
      </c>
      <c r="E186" s="170">
        <f t="shared" si="4"/>
        <v>-0.21875</v>
      </c>
      <c r="F186" s="168"/>
      <c r="G186" s="168"/>
      <c r="H186" s="168">
        <v>3</v>
      </c>
      <c r="I186" s="168"/>
      <c r="J186" s="168"/>
      <c r="K186" s="168"/>
      <c r="L186" s="168"/>
      <c r="M186" s="168"/>
      <c r="N186" s="168">
        <v>37</v>
      </c>
      <c r="O186" s="168"/>
      <c r="P186" s="171"/>
    </row>
    <row r="187" spans="2:16" ht="12.75" customHeight="1">
      <c r="B187" s="167" t="s">
        <v>3</v>
      </c>
      <c r="C187" s="168" t="s">
        <v>702</v>
      </c>
      <c r="D187" s="169" t="s">
        <v>702</v>
      </c>
      <c r="E187" s="170">
        <f t="shared" si="4"/>
        <v>0</v>
      </c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71"/>
    </row>
    <row r="188" spans="2:16" ht="12.75" customHeight="1">
      <c r="B188" s="167" t="s">
        <v>4</v>
      </c>
      <c r="C188" s="168" t="s">
        <v>702</v>
      </c>
      <c r="D188" s="169">
        <v>2</v>
      </c>
      <c r="E188" s="170" t="e">
        <f t="shared" si="4"/>
        <v>#VALUE!</v>
      </c>
      <c r="F188" s="168"/>
      <c r="G188" s="168"/>
      <c r="H188" s="168">
        <v>4</v>
      </c>
      <c r="I188" s="168"/>
      <c r="J188" s="168"/>
      <c r="K188" s="168"/>
      <c r="L188" s="168"/>
      <c r="M188" s="168"/>
      <c r="N188" s="168"/>
      <c r="O188" s="168"/>
      <c r="P188" s="171">
        <v>1</v>
      </c>
    </row>
    <row r="189" spans="2:16" ht="12.75" customHeight="1">
      <c r="B189" s="167" t="s">
        <v>5</v>
      </c>
      <c r="C189" s="168">
        <v>1</v>
      </c>
      <c r="D189" s="169" t="s">
        <v>702</v>
      </c>
      <c r="E189" s="170">
        <f t="shared" si="4"/>
        <v>0</v>
      </c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71"/>
    </row>
    <row r="190" spans="1:16" s="166" customFormat="1" ht="12.75" customHeight="1">
      <c r="A190" s="155"/>
      <c r="B190" s="167" t="s">
        <v>6</v>
      </c>
      <c r="C190" s="168">
        <v>44</v>
      </c>
      <c r="D190" s="169">
        <v>65</v>
      </c>
      <c r="E190" s="170">
        <f t="shared" si="4"/>
        <v>-0.3230769230769231</v>
      </c>
      <c r="F190" s="168"/>
      <c r="G190" s="168"/>
      <c r="H190" s="168">
        <v>13</v>
      </c>
      <c r="I190" s="168">
        <v>16</v>
      </c>
      <c r="J190" s="168"/>
      <c r="K190" s="168"/>
      <c r="L190" s="168"/>
      <c r="M190" s="168"/>
      <c r="N190" s="168"/>
      <c r="O190" s="168"/>
      <c r="P190" s="171">
        <v>1</v>
      </c>
    </row>
    <row r="191" spans="2:16" ht="12.75" customHeight="1">
      <c r="B191" s="167" t="s">
        <v>7</v>
      </c>
      <c r="C191" s="168">
        <v>1</v>
      </c>
      <c r="D191" s="169">
        <v>2</v>
      </c>
      <c r="E191" s="170">
        <f t="shared" si="4"/>
        <v>-0.5</v>
      </c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71"/>
    </row>
    <row r="192" spans="2:16" ht="12.75" customHeight="1">
      <c r="B192" s="167" t="s">
        <v>8</v>
      </c>
      <c r="C192" s="168" t="s">
        <v>702</v>
      </c>
      <c r="D192" s="169">
        <v>2</v>
      </c>
      <c r="E192" s="170" t="e">
        <f t="shared" si="4"/>
        <v>#VALUE!</v>
      </c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71">
        <v>1</v>
      </c>
    </row>
    <row r="193" spans="2:16" ht="12.75" customHeight="1">
      <c r="B193" s="167" t="s">
        <v>9</v>
      </c>
      <c r="C193" s="168">
        <v>1</v>
      </c>
      <c r="D193" s="169">
        <v>1</v>
      </c>
      <c r="E193" s="170">
        <f t="shared" si="4"/>
        <v>0</v>
      </c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71"/>
    </row>
    <row r="194" spans="2:16" ht="12.75" customHeight="1">
      <c r="B194" s="167" t="s">
        <v>10</v>
      </c>
      <c r="C194" s="168">
        <v>1</v>
      </c>
      <c r="D194" s="169">
        <v>2</v>
      </c>
      <c r="E194" s="170">
        <f t="shared" si="4"/>
        <v>-0.5</v>
      </c>
      <c r="F194" s="168"/>
      <c r="G194" s="168"/>
      <c r="H194" s="168"/>
      <c r="I194" s="168"/>
      <c r="J194" s="168"/>
      <c r="K194" s="168"/>
      <c r="L194" s="168"/>
      <c r="M194" s="168"/>
      <c r="N194" s="168">
        <v>1</v>
      </c>
      <c r="O194" s="168"/>
      <c r="P194" s="171"/>
    </row>
    <row r="195" spans="2:16" ht="12.75" customHeight="1">
      <c r="B195" s="167" t="s">
        <v>11</v>
      </c>
      <c r="C195" s="168">
        <v>2</v>
      </c>
      <c r="D195" s="169" t="s">
        <v>702</v>
      </c>
      <c r="E195" s="170">
        <f t="shared" si="4"/>
        <v>0</v>
      </c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71"/>
    </row>
    <row r="196" spans="2:16" ht="12.75" customHeight="1">
      <c r="B196" s="167" t="s">
        <v>12</v>
      </c>
      <c r="C196" s="168">
        <v>4</v>
      </c>
      <c r="D196" s="169">
        <v>4</v>
      </c>
      <c r="E196" s="170">
        <f t="shared" si="4"/>
        <v>0</v>
      </c>
      <c r="F196" s="168"/>
      <c r="G196" s="168"/>
      <c r="H196" s="168">
        <v>4</v>
      </c>
      <c r="I196" s="168"/>
      <c r="J196" s="168"/>
      <c r="K196" s="168"/>
      <c r="L196" s="168"/>
      <c r="M196" s="168"/>
      <c r="N196" s="168">
        <v>1</v>
      </c>
      <c r="O196" s="168"/>
      <c r="P196" s="171">
        <v>1</v>
      </c>
    </row>
    <row r="197" spans="2:16" ht="12.75" customHeight="1">
      <c r="B197" s="167" t="s">
        <v>13</v>
      </c>
      <c r="C197" s="168">
        <v>1</v>
      </c>
      <c r="D197" s="169">
        <v>2</v>
      </c>
      <c r="E197" s="170">
        <f t="shared" si="4"/>
        <v>-0.5</v>
      </c>
      <c r="F197" s="168"/>
      <c r="G197" s="168"/>
      <c r="H197" s="168"/>
      <c r="I197" s="168"/>
      <c r="J197" s="168"/>
      <c r="K197" s="168"/>
      <c r="L197" s="168"/>
      <c r="M197" s="168"/>
      <c r="N197" s="168">
        <v>1</v>
      </c>
      <c r="O197" s="168"/>
      <c r="P197" s="171"/>
    </row>
    <row r="198" spans="2:16" ht="12.75" customHeight="1">
      <c r="B198" s="167" t="s">
        <v>14</v>
      </c>
      <c r="C198" s="168" t="s">
        <v>702</v>
      </c>
      <c r="D198" s="169" t="s">
        <v>702</v>
      </c>
      <c r="E198" s="170">
        <f aca="true" t="shared" si="5" ref="E198:E261">IF(IF(D198="S/D",0,D198)&lt;&gt;0,(C198-D198)/D198,0)</f>
        <v>0</v>
      </c>
      <c r="F198" s="168"/>
      <c r="G198" s="168"/>
      <c r="H198" s="168"/>
      <c r="I198" s="168">
        <v>1</v>
      </c>
      <c r="J198" s="168"/>
      <c r="K198" s="168"/>
      <c r="L198" s="168">
        <v>1</v>
      </c>
      <c r="M198" s="168"/>
      <c r="N198" s="168">
        <v>1</v>
      </c>
      <c r="O198" s="168"/>
      <c r="P198" s="171"/>
    </row>
    <row r="199" spans="2:16" ht="12.75" customHeight="1">
      <c r="B199" s="167" t="s">
        <v>15</v>
      </c>
      <c r="C199" s="168" t="s">
        <v>702</v>
      </c>
      <c r="D199" s="169" t="s">
        <v>702</v>
      </c>
      <c r="E199" s="170">
        <f t="shared" si="5"/>
        <v>0</v>
      </c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71"/>
    </row>
    <row r="200" spans="2:16" ht="12.75" customHeight="1">
      <c r="B200" s="167" t="s">
        <v>16</v>
      </c>
      <c r="C200" s="168">
        <v>1</v>
      </c>
      <c r="D200" s="169" t="s">
        <v>702</v>
      </c>
      <c r="E200" s="170">
        <f t="shared" si="5"/>
        <v>0</v>
      </c>
      <c r="F200" s="168"/>
      <c r="G200" s="168"/>
      <c r="H200" s="168"/>
      <c r="I200" s="168"/>
      <c r="J200" s="168"/>
      <c r="K200" s="168"/>
      <c r="L200" s="168">
        <v>1</v>
      </c>
      <c r="M200" s="168"/>
      <c r="N200" s="168"/>
      <c r="O200" s="168"/>
      <c r="P200" s="171"/>
    </row>
    <row r="201" spans="2:16" ht="12.75" customHeight="1">
      <c r="B201" s="167" t="s">
        <v>17</v>
      </c>
      <c r="C201" s="168" t="s">
        <v>702</v>
      </c>
      <c r="D201" s="169" t="s">
        <v>702</v>
      </c>
      <c r="E201" s="170">
        <f t="shared" si="5"/>
        <v>0</v>
      </c>
      <c r="F201" s="168"/>
      <c r="G201" s="168"/>
      <c r="H201" s="168"/>
      <c r="I201" s="168"/>
      <c r="J201" s="168"/>
      <c r="K201" s="168"/>
      <c r="L201" s="168"/>
      <c r="M201" s="168"/>
      <c r="N201" s="168">
        <v>2</v>
      </c>
      <c r="O201" s="168"/>
      <c r="P201" s="171"/>
    </row>
    <row r="202" spans="2:16" ht="12.75" customHeight="1">
      <c r="B202" s="167" t="s">
        <v>18</v>
      </c>
      <c r="C202" s="168">
        <v>6</v>
      </c>
      <c r="D202" s="169" t="s">
        <v>702</v>
      </c>
      <c r="E202" s="170">
        <f t="shared" si="5"/>
        <v>0</v>
      </c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71"/>
    </row>
    <row r="203" spans="2:16" ht="12.75" customHeight="1">
      <c r="B203" s="167" t="s">
        <v>19</v>
      </c>
      <c r="C203" s="168"/>
      <c r="D203" s="169" t="s">
        <v>702</v>
      </c>
      <c r="E203" s="170">
        <f t="shared" si="5"/>
        <v>0</v>
      </c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71">
        <v>2</v>
      </c>
    </row>
    <row r="204" spans="2:16" ht="12.75" customHeight="1">
      <c r="B204" s="172" t="s">
        <v>20</v>
      </c>
      <c r="C204" s="173"/>
      <c r="D204" s="174" t="s">
        <v>702</v>
      </c>
      <c r="E204" s="175">
        <f t="shared" si="5"/>
        <v>0</v>
      </c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6"/>
    </row>
    <row r="205" spans="2:16" ht="12.75" customHeight="1">
      <c r="B205" s="177" t="s">
        <v>21</v>
      </c>
      <c r="C205" s="178">
        <v>1229</v>
      </c>
      <c r="D205" s="178">
        <v>1406</v>
      </c>
      <c r="E205" s="179">
        <f t="shared" si="5"/>
        <v>-0.12588904694167852</v>
      </c>
      <c r="F205" s="178">
        <v>592</v>
      </c>
      <c r="G205" s="178">
        <v>444</v>
      </c>
      <c r="H205" s="178">
        <v>343</v>
      </c>
      <c r="I205" s="178">
        <v>261</v>
      </c>
      <c r="J205" s="178">
        <v>1</v>
      </c>
      <c r="K205" s="178">
        <v>2</v>
      </c>
      <c r="L205" s="178">
        <v>0</v>
      </c>
      <c r="M205" s="178">
        <v>1</v>
      </c>
      <c r="N205" s="178">
        <v>3</v>
      </c>
      <c r="O205" s="178">
        <v>23</v>
      </c>
      <c r="P205" s="180">
        <v>550</v>
      </c>
    </row>
    <row r="206" spans="2:16" ht="12.75" customHeight="1">
      <c r="B206" s="167" t="s">
        <v>22</v>
      </c>
      <c r="C206" s="168">
        <v>5</v>
      </c>
      <c r="D206" s="169">
        <v>2</v>
      </c>
      <c r="E206" s="170">
        <f t="shared" si="5"/>
        <v>1.5</v>
      </c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71"/>
    </row>
    <row r="207" spans="2:16" ht="12.75" customHeight="1">
      <c r="B207" s="167" t="s">
        <v>23</v>
      </c>
      <c r="C207" s="168" t="s">
        <v>702</v>
      </c>
      <c r="D207" s="169" t="s">
        <v>702</v>
      </c>
      <c r="E207" s="170">
        <f t="shared" si="5"/>
        <v>0</v>
      </c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71"/>
    </row>
    <row r="208" spans="2:16" ht="12.75" customHeight="1">
      <c r="B208" s="167" t="s">
        <v>24</v>
      </c>
      <c r="C208" s="168" t="s">
        <v>702</v>
      </c>
      <c r="D208" s="169" t="s">
        <v>702</v>
      </c>
      <c r="E208" s="170">
        <f t="shared" si="5"/>
        <v>0</v>
      </c>
      <c r="F208" s="168"/>
      <c r="G208" s="168"/>
      <c r="H208" s="168"/>
      <c r="I208" s="168">
        <v>1</v>
      </c>
      <c r="J208" s="168"/>
      <c r="K208" s="168"/>
      <c r="L208" s="168"/>
      <c r="M208" s="168"/>
      <c r="N208" s="168"/>
      <c r="O208" s="168"/>
      <c r="P208" s="171"/>
    </row>
    <row r="209" spans="2:16" ht="12.75" customHeight="1">
      <c r="B209" s="167" t="s">
        <v>25</v>
      </c>
      <c r="C209" s="168" t="s">
        <v>702</v>
      </c>
      <c r="D209" s="169" t="s">
        <v>702</v>
      </c>
      <c r="E209" s="170">
        <f t="shared" si="5"/>
        <v>0</v>
      </c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71"/>
    </row>
    <row r="210" spans="1:16" s="166" customFormat="1" ht="12.75" customHeight="1">
      <c r="A210" s="155"/>
      <c r="B210" s="167" t="s">
        <v>26</v>
      </c>
      <c r="C210" s="168" t="s">
        <v>702</v>
      </c>
      <c r="D210" s="169" t="s">
        <v>702</v>
      </c>
      <c r="E210" s="170">
        <f t="shared" si="5"/>
        <v>0</v>
      </c>
      <c r="F210" s="168"/>
      <c r="G210" s="168"/>
      <c r="H210" s="168"/>
      <c r="I210" s="168"/>
      <c r="J210" s="168"/>
      <c r="K210" s="168"/>
      <c r="L210" s="168"/>
      <c r="M210" s="168"/>
      <c r="N210" s="168">
        <v>1</v>
      </c>
      <c r="O210" s="168"/>
      <c r="P210" s="171"/>
    </row>
    <row r="211" spans="2:16" ht="12.75" customHeight="1">
      <c r="B211" s="167" t="s">
        <v>27</v>
      </c>
      <c r="C211" s="168">
        <v>2</v>
      </c>
      <c r="D211" s="169">
        <v>3</v>
      </c>
      <c r="E211" s="170">
        <f t="shared" si="5"/>
        <v>-0.3333333333333333</v>
      </c>
      <c r="F211" s="168"/>
      <c r="G211" s="168"/>
      <c r="H211" s="168">
        <v>1</v>
      </c>
      <c r="I211" s="168">
        <v>2</v>
      </c>
      <c r="J211" s="168"/>
      <c r="K211" s="168"/>
      <c r="L211" s="168"/>
      <c r="M211" s="168">
        <v>1</v>
      </c>
      <c r="N211" s="168"/>
      <c r="O211" s="168"/>
      <c r="P211" s="171">
        <v>2</v>
      </c>
    </row>
    <row r="212" spans="2:16" ht="12.75" customHeight="1">
      <c r="B212" s="167" t="s">
        <v>28</v>
      </c>
      <c r="C212" s="168">
        <v>3</v>
      </c>
      <c r="D212" s="169">
        <v>11</v>
      </c>
      <c r="E212" s="170">
        <f t="shared" si="5"/>
        <v>-0.7272727272727273</v>
      </c>
      <c r="F212" s="168">
        <v>4</v>
      </c>
      <c r="G212" s="168">
        <v>3</v>
      </c>
      <c r="H212" s="168">
        <v>2</v>
      </c>
      <c r="I212" s="168">
        <v>7</v>
      </c>
      <c r="J212" s="168"/>
      <c r="K212" s="168"/>
      <c r="L212" s="168"/>
      <c r="M212" s="168"/>
      <c r="N212" s="168"/>
      <c r="O212" s="168"/>
      <c r="P212" s="171">
        <v>8</v>
      </c>
    </row>
    <row r="213" spans="2:16" ht="12.75" customHeight="1">
      <c r="B213" s="167" t="s">
        <v>29</v>
      </c>
      <c r="C213" s="168">
        <v>138</v>
      </c>
      <c r="D213" s="169">
        <v>108</v>
      </c>
      <c r="E213" s="170">
        <f t="shared" si="5"/>
        <v>0.2777777777777778</v>
      </c>
      <c r="F213" s="168">
        <v>9</v>
      </c>
      <c r="G213" s="168">
        <v>3</v>
      </c>
      <c r="H213" s="168">
        <v>23</v>
      </c>
      <c r="I213" s="168">
        <v>13</v>
      </c>
      <c r="J213" s="168"/>
      <c r="K213" s="168"/>
      <c r="L213" s="168"/>
      <c r="M213" s="168"/>
      <c r="N213" s="168"/>
      <c r="O213" s="168"/>
      <c r="P213" s="171">
        <v>11</v>
      </c>
    </row>
    <row r="214" spans="2:16" ht="12.75" customHeight="1">
      <c r="B214" s="167" t="s">
        <v>30</v>
      </c>
      <c r="C214" s="168">
        <v>62</v>
      </c>
      <c r="D214" s="169">
        <v>58</v>
      </c>
      <c r="E214" s="170">
        <f t="shared" si="5"/>
        <v>0.06896551724137931</v>
      </c>
      <c r="F214" s="168">
        <v>32</v>
      </c>
      <c r="G214" s="168">
        <v>35</v>
      </c>
      <c r="H214" s="168">
        <v>22</v>
      </c>
      <c r="I214" s="168">
        <v>31</v>
      </c>
      <c r="J214" s="168"/>
      <c r="K214" s="168"/>
      <c r="L214" s="168"/>
      <c r="M214" s="168"/>
      <c r="N214" s="168"/>
      <c r="O214" s="168"/>
      <c r="P214" s="171">
        <v>53</v>
      </c>
    </row>
    <row r="215" spans="2:16" ht="12.75" customHeight="1">
      <c r="B215" s="167" t="s">
        <v>31</v>
      </c>
      <c r="C215" s="168">
        <v>38</v>
      </c>
      <c r="D215" s="169">
        <v>38</v>
      </c>
      <c r="E215" s="170">
        <f t="shared" si="5"/>
        <v>0</v>
      </c>
      <c r="F215" s="168">
        <v>1</v>
      </c>
      <c r="G215" s="168">
        <v>1</v>
      </c>
      <c r="H215" s="168">
        <v>20</v>
      </c>
      <c r="I215" s="168">
        <v>10</v>
      </c>
      <c r="J215" s="168"/>
      <c r="K215" s="168"/>
      <c r="L215" s="168"/>
      <c r="M215" s="168"/>
      <c r="N215" s="168"/>
      <c r="O215" s="168"/>
      <c r="P215" s="171">
        <v>7</v>
      </c>
    </row>
    <row r="216" spans="2:16" ht="12.75" customHeight="1">
      <c r="B216" s="167" t="s">
        <v>32</v>
      </c>
      <c r="C216" s="168">
        <v>8</v>
      </c>
      <c r="D216" s="169">
        <v>9</v>
      </c>
      <c r="E216" s="170">
        <f t="shared" si="5"/>
        <v>-0.1111111111111111</v>
      </c>
      <c r="F216" s="168">
        <v>1</v>
      </c>
      <c r="G216" s="168">
        <v>2</v>
      </c>
      <c r="H216" s="168">
        <v>2</v>
      </c>
      <c r="I216" s="168">
        <v>1</v>
      </c>
      <c r="J216" s="168"/>
      <c r="K216" s="168"/>
      <c r="L216" s="168"/>
      <c r="M216" s="168"/>
      <c r="N216" s="168"/>
      <c r="O216" s="168"/>
      <c r="P216" s="171">
        <v>3</v>
      </c>
    </row>
    <row r="217" spans="2:16" ht="12.75" customHeight="1">
      <c r="B217" s="167" t="s">
        <v>33</v>
      </c>
      <c r="C217" s="168">
        <v>25</v>
      </c>
      <c r="D217" s="169">
        <v>15</v>
      </c>
      <c r="E217" s="170">
        <f t="shared" si="5"/>
        <v>0.6666666666666666</v>
      </c>
      <c r="F217" s="168">
        <v>1</v>
      </c>
      <c r="G217" s="168">
        <v>1</v>
      </c>
      <c r="H217" s="168">
        <v>4</v>
      </c>
      <c r="I217" s="168">
        <v>1</v>
      </c>
      <c r="J217" s="168"/>
      <c r="K217" s="168"/>
      <c r="L217" s="168"/>
      <c r="M217" s="168"/>
      <c r="N217" s="168">
        <v>1</v>
      </c>
      <c r="O217" s="168"/>
      <c r="P217" s="171"/>
    </row>
    <row r="218" spans="2:16" ht="12.75" customHeight="1">
      <c r="B218" s="167" t="s">
        <v>34</v>
      </c>
      <c r="C218" s="168">
        <v>7</v>
      </c>
      <c r="D218" s="169" t="s">
        <v>702</v>
      </c>
      <c r="E218" s="170">
        <f t="shared" si="5"/>
        <v>0</v>
      </c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71"/>
    </row>
    <row r="219" spans="2:16" ht="12.75" customHeight="1">
      <c r="B219" s="167" t="s">
        <v>35</v>
      </c>
      <c r="C219" s="168">
        <v>1</v>
      </c>
      <c r="D219" s="169" t="s">
        <v>702</v>
      </c>
      <c r="E219" s="170">
        <f t="shared" si="5"/>
        <v>0</v>
      </c>
      <c r="F219" s="168"/>
      <c r="G219" s="168"/>
      <c r="H219" s="168">
        <v>1</v>
      </c>
      <c r="I219" s="168"/>
      <c r="J219" s="168"/>
      <c r="K219" s="168"/>
      <c r="L219" s="168"/>
      <c r="M219" s="168"/>
      <c r="N219" s="168"/>
      <c r="O219" s="168"/>
      <c r="P219" s="171"/>
    </row>
    <row r="220" spans="2:16" ht="12.75" customHeight="1">
      <c r="B220" s="167" t="s">
        <v>36</v>
      </c>
      <c r="C220" s="168">
        <v>940</v>
      </c>
      <c r="D220" s="169">
        <v>1162</v>
      </c>
      <c r="E220" s="170">
        <f t="shared" si="5"/>
        <v>-0.19104991394148021</v>
      </c>
      <c r="F220" s="168">
        <v>544</v>
      </c>
      <c r="G220" s="168">
        <v>399</v>
      </c>
      <c r="H220" s="168">
        <v>268</v>
      </c>
      <c r="I220" s="168">
        <v>195</v>
      </c>
      <c r="J220" s="168">
        <v>1</v>
      </c>
      <c r="K220" s="168">
        <v>2</v>
      </c>
      <c r="L220" s="168"/>
      <c r="M220" s="168"/>
      <c r="N220" s="168">
        <v>1</v>
      </c>
      <c r="O220" s="168">
        <v>23</v>
      </c>
      <c r="P220" s="171">
        <v>466</v>
      </c>
    </row>
    <row r="221" spans="2:16" ht="12.75" customHeight="1">
      <c r="B221" s="167" t="s">
        <v>37</v>
      </c>
      <c r="C221" s="168" t="s">
        <v>702</v>
      </c>
      <c r="D221" s="169" t="s">
        <v>702</v>
      </c>
      <c r="E221" s="170">
        <f t="shared" si="5"/>
        <v>0</v>
      </c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71"/>
    </row>
    <row r="222" spans="2:16" ht="12.75" customHeight="1">
      <c r="B222" s="167" t="s">
        <v>38</v>
      </c>
      <c r="C222" s="168" t="s">
        <v>702</v>
      </c>
      <c r="D222" s="169" t="s">
        <v>702</v>
      </c>
      <c r="E222" s="170">
        <f t="shared" si="5"/>
        <v>0</v>
      </c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71"/>
    </row>
    <row r="223" spans="2:16" ht="12.75" customHeight="1">
      <c r="B223" s="167" t="s">
        <v>39</v>
      </c>
      <c r="C223" s="168" t="s">
        <v>702</v>
      </c>
      <c r="D223" s="169" t="s">
        <v>702</v>
      </c>
      <c r="E223" s="170">
        <f t="shared" si="5"/>
        <v>0</v>
      </c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71"/>
    </row>
    <row r="224" spans="2:16" ht="12.75" customHeight="1">
      <c r="B224" s="167" t="s">
        <v>40</v>
      </c>
      <c r="C224" s="168" t="s">
        <v>702</v>
      </c>
      <c r="D224" s="169" t="s">
        <v>702</v>
      </c>
      <c r="E224" s="170">
        <f t="shared" si="5"/>
        <v>0</v>
      </c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71"/>
    </row>
    <row r="225" spans="2:16" ht="12.75" customHeight="1">
      <c r="B225" s="172" t="s">
        <v>41</v>
      </c>
      <c r="C225" s="173" t="s">
        <v>702</v>
      </c>
      <c r="D225" s="174" t="s">
        <v>702</v>
      </c>
      <c r="E225" s="175">
        <f t="shared" si="5"/>
        <v>0</v>
      </c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6"/>
    </row>
    <row r="226" spans="2:16" ht="12.75" customHeight="1">
      <c r="B226" s="177" t="s">
        <v>42</v>
      </c>
      <c r="C226" s="178">
        <v>14</v>
      </c>
      <c r="D226" s="178">
        <v>9</v>
      </c>
      <c r="E226" s="179">
        <f t="shared" si="5"/>
        <v>0.5555555555555556</v>
      </c>
      <c r="F226" s="178">
        <v>0</v>
      </c>
      <c r="G226" s="178">
        <v>0</v>
      </c>
      <c r="H226" s="178">
        <v>0</v>
      </c>
      <c r="I226" s="178">
        <v>0</v>
      </c>
      <c r="J226" s="178">
        <v>0</v>
      </c>
      <c r="K226" s="178">
        <v>0</v>
      </c>
      <c r="L226" s="178">
        <v>0</v>
      </c>
      <c r="M226" s="178">
        <v>0</v>
      </c>
      <c r="N226" s="178">
        <v>1</v>
      </c>
      <c r="O226" s="178">
        <v>0</v>
      </c>
      <c r="P226" s="180">
        <v>1</v>
      </c>
    </row>
    <row r="227" spans="2:16" ht="12.75" customHeight="1">
      <c r="B227" s="167" t="s">
        <v>43</v>
      </c>
      <c r="C227" s="168" t="s">
        <v>702</v>
      </c>
      <c r="D227" s="169" t="s">
        <v>702</v>
      </c>
      <c r="E227" s="170">
        <f t="shared" si="5"/>
        <v>0</v>
      </c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71"/>
    </row>
    <row r="228" spans="2:16" ht="12.75" customHeight="1">
      <c r="B228" s="167" t="s">
        <v>44</v>
      </c>
      <c r="C228" s="181" t="s">
        <v>702</v>
      </c>
      <c r="D228" s="182" t="s">
        <v>702</v>
      </c>
      <c r="E228" s="170">
        <f t="shared" si="5"/>
        <v>0</v>
      </c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71"/>
    </row>
    <row r="229" spans="2:16" ht="12.75" customHeight="1">
      <c r="B229" s="167" t="s">
        <v>45</v>
      </c>
      <c r="C229" s="181">
        <v>1</v>
      </c>
      <c r="D229" s="182" t="s">
        <v>702</v>
      </c>
      <c r="E229" s="170">
        <f t="shared" si="5"/>
        <v>0</v>
      </c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71"/>
    </row>
    <row r="230" spans="2:16" ht="12.75" customHeight="1">
      <c r="B230" s="167" t="s">
        <v>46</v>
      </c>
      <c r="C230" s="168" t="s">
        <v>702</v>
      </c>
      <c r="D230" s="169" t="s">
        <v>702</v>
      </c>
      <c r="E230" s="170">
        <f t="shared" si="5"/>
        <v>0</v>
      </c>
      <c r="F230" s="168"/>
      <c r="G230" s="168"/>
      <c r="H230" s="168"/>
      <c r="I230" s="168"/>
      <c r="J230" s="168"/>
      <c r="K230" s="168"/>
      <c r="L230" s="168"/>
      <c r="M230" s="168"/>
      <c r="N230" s="168">
        <v>1</v>
      </c>
      <c r="O230" s="168"/>
      <c r="P230" s="171"/>
    </row>
    <row r="231" spans="1:16" s="166" customFormat="1" ht="12.75" customHeight="1">
      <c r="A231" s="155"/>
      <c r="B231" s="167" t="s">
        <v>47</v>
      </c>
      <c r="C231" s="168">
        <v>5</v>
      </c>
      <c r="D231" s="169">
        <v>7</v>
      </c>
      <c r="E231" s="170">
        <f t="shared" si="5"/>
        <v>-0.2857142857142857</v>
      </c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71"/>
    </row>
    <row r="232" spans="2:16" ht="12.75" customHeight="1">
      <c r="B232" s="167" t="s">
        <v>48</v>
      </c>
      <c r="C232" s="168" t="s">
        <v>702</v>
      </c>
      <c r="D232" s="169">
        <v>1</v>
      </c>
      <c r="E232" s="170" t="e">
        <f t="shared" si="5"/>
        <v>#VALUE!</v>
      </c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71"/>
    </row>
    <row r="233" spans="2:16" ht="12.75" customHeight="1">
      <c r="B233" s="167" t="s">
        <v>49</v>
      </c>
      <c r="C233" s="168" t="s">
        <v>702</v>
      </c>
      <c r="D233" s="169" t="s">
        <v>702</v>
      </c>
      <c r="E233" s="170">
        <f t="shared" si="5"/>
        <v>0</v>
      </c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71"/>
    </row>
    <row r="234" spans="2:16" ht="12.75" customHeight="1">
      <c r="B234" s="167" t="s">
        <v>50</v>
      </c>
      <c r="C234" s="168">
        <v>3</v>
      </c>
      <c r="D234" s="169" t="s">
        <v>702</v>
      </c>
      <c r="E234" s="170">
        <f t="shared" si="5"/>
        <v>0</v>
      </c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71">
        <v>1</v>
      </c>
    </row>
    <row r="235" spans="2:16" ht="12.75" customHeight="1">
      <c r="B235" s="167" t="s">
        <v>51</v>
      </c>
      <c r="C235" s="168" t="s">
        <v>702</v>
      </c>
      <c r="D235" s="169" t="s">
        <v>702</v>
      </c>
      <c r="E235" s="170">
        <f t="shared" si="5"/>
        <v>0</v>
      </c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71"/>
    </row>
    <row r="236" spans="2:16" ht="12.75" customHeight="1">
      <c r="B236" s="167" t="s">
        <v>52</v>
      </c>
      <c r="C236" s="168" t="s">
        <v>702</v>
      </c>
      <c r="D236" s="169" t="s">
        <v>702</v>
      </c>
      <c r="E236" s="170">
        <f t="shared" si="5"/>
        <v>0</v>
      </c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71"/>
    </row>
    <row r="237" spans="2:16" ht="12.75" customHeight="1">
      <c r="B237" s="167" t="s">
        <v>53</v>
      </c>
      <c r="C237" s="168">
        <v>1</v>
      </c>
      <c r="D237" s="169" t="s">
        <v>702</v>
      </c>
      <c r="E237" s="170">
        <f t="shared" si="5"/>
        <v>0</v>
      </c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71"/>
    </row>
    <row r="238" spans="2:16" ht="12.75" customHeight="1">
      <c r="B238" s="167" t="s">
        <v>54</v>
      </c>
      <c r="C238" s="168" t="s">
        <v>702</v>
      </c>
      <c r="D238" s="169" t="s">
        <v>702</v>
      </c>
      <c r="E238" s="170">
        <f t="shared" si="5"/>
        <v>0</v>
      </c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71"/>
    </row>
    <row r="239" spans="2:16" ht="12.75" customHeight="1">
      <c r="B239" s="167" t="s">
        <v>55</v>
      </c>
      <c r="C239" s="168">
        <v>4</v>
      </c>
      <c r="D239" s="169" t="s">
        <v>702</v>
      </c>
      <c r="E239" s="170">
        <f t="shared" si="5"/>
        <v>0</v>
      </c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71"/>
    </row>
    <row r="240" spans="2:16" ht="12.75" customHeight="1">
      <c r="B240" s="167" t="s">
        <v>56</v>
      </c>
      <c r="C240" s="168" t="s">
        <v>702</v>
      </c>
      <c r="D240" s="169" t="s">
        <v>702</v>
      </c>
      <c r="E240" s="170">
        <f t="shared" si="5"/>
        <v>0</v>
      </c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71"/>
    </row>
    <row r="241" spans="2:16" ht="12.75" customHeight="1">
      <c r="B241" s="167" t="s">
        <v>57</v>
      </c>
      <c r="C241" s="168" t="s">
        <v>702</v>
      </c>
      <c r="D241" s="169" t="s">
        <v>702</v>
      </c>
      <c r="E241" s="170">
        <f t="shared" si="5"/>
        <v>0</v>
      </c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71"/>
    </row>
    <row r="242" spans="2:16" ht="12.75" customHeight="1">
      <c r="B242" s="167" t="s">
        <v>58</v>
      </c>
      <c r="C242" s="168" t="s">
        <v>702</v>
      </c>
      <c r="D242" s="169" t="s">
        <v>702</v>
      </c>
      <c r="E242" s="170">
        <f t="shared" si="5"/>
        <v>0</v>
      </c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71"/>
    </row>
    <row r="243" spans="2:16" ht="12.75" customHeight="1">
      <c r="B243" s="167" t="s">
        <v>59</v>
      </c>
      <c r="C243" s="168" t="s">
        <v>702</v>
      </c>
      <c r="D243" s="169" t="s">
        <v>702</v>
      </c>
      <c r="E243" s="170">
        <f t="shared" si="5"/>
        <v>0</v>
      </c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71"/>
    </row>
    <row r="244" spans="2:16" ht="12.75" customHeight="1">
      <c r="B244" s="167" t="s">
        <v>60</v>
      </c>
      <c r="C244" s="168" t="s">
        <v>702</v>
      </c>
      <c r="D244" s="169">
        <v>1</v>
      </c>
      <c r="E244" s="170" t="e">
        <f t="shared" si="5"/>
        <v>#VALUE!</v>
      </c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71"/>
    </row>
    <row r="245" spans="2:16" ht="12.75" customHeight="1">
      <c r="B245" s="167" t="s">
        <v>61</v>
      </c>
      <c r="C245" s="168" t="s">
        <v>702</v>
      </c>
      <c r="D245" s="169" t="s">
        <v>702</v>
      </c>
      <c r="E245" s="170">
        <f t="shared" si="5"/>
        <v>0</v>
      </c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71"/>
    </row>
    <row r="246" spans="2:16" ht="12.75" customHeight="1">
      <c r="B246" s="167" t="s">
        <v>62</v>
      </c>
      <c r="C246" s="168" t="s">
        <v>702</v>
      </c>
      <c r="D246" s="169" t="s">
        <v>702</v>
      </c>
      <c r="E246" s="170">
        <f t="shared" si="5"/>
        <v>0</v>
      </c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71"/>
    </row>
    <row r="247" spans="2:16" ht="12.75" customHeight="1">
      <c r="B247" s="167" t="s">
        <v>63</v>
      </c>
      <c r="C247" s="168" t="s">
        <v>702</v>
      </c>
      <c r="D247" s="169" t="s">
        <v>702</v>
      </c>
      <c r="E247" s="170">
        <f t="shared" si="5"/>
        <v>0</v>
      </c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71"/>
    </row>
    <row r="248" spans="2:16" ht="12.75" customHeight="1">
      <c r="B248" s="167" t="s">
        <v>64</v>
      </c>
      <c r="C248" s="168" t="s">
        <v>702</v>
      </c>
      <c r="D248" s="169" t="s">
        <v>702</v>
      </c>
      <c r="E248" s="170">
        <f t="shared" si="5"/>
        <v>0</v>
      </c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71"/>
    </row>
    <row r="249" spans="2:16" ht="12.75" customHeight="1">
      <c r="B249" s="167" t="s">
        <v>65</v>
      </c>
      <c r="C249" s="168" t="s">
        <v>702</v>
      </c>
      <c r="D249" s="169" t="s">
        <v>702</v>
      </c>
      <c r="E249" s="170">
        <f t="shared" si="5"/>
        <v>0</v>
      </c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71"/>
    </row>
    <row r="250" spans="2:16" ht="12.75" customHeight="1">
      <c r="B250" s="167" t="s">
        <v>66</v>
      </c>
      <c r="C250" s="168" t="s">
        <v>702</v>
      </c>
      <c r="D250" s="169" t="s">
        <v>702</v>
      </c>
      <c r="E250" s="170">
        <f t="shared" si="5"/>
        <v>0</v>
      </c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71"/>
    </row>
    <row r="251" spans="2:16" ht="12.75" customHeight="1">
      <c r="B251" s="167" t="s">
        <v>67</v>
      </c>
      <c r="C251" s="168" t="s">
        <v>702</v>
      </c>
      <c r="D251" s="169" t="s">
        <v>702</v>
      </c>
      <c r="E251" s="170">
        <f t="shared" si="5"/>
        <v>0</v>
      </c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71"/>
    </row>
    <row r="252" spans="2:16" ht="12.75" customHeight="1">
      <c r="B252" s="172" t="s">
        <v>68</v>
      </c>
      <c r="C252" s="173" t="s">
        <v>702</v>
      </c>
      <c r="D252" s="174" t="s">
        <v>702</v>
      </c>
      <c r="E252" s="175">
        <f t="shared" si="5"/>
        <v>0</v>
      </c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6"/>
    </row>
    <row r="253" spans="2:16" ht="12.75" customHeight="1">
      <c r="B253" s="177" t="s">
        <v>69</v>
      </c>
      <c r="C253" s="178">
        <v>277</v>
      </c>
      <c r="D253" s="178">
        <v>357</v>
      </c>
      <c r="E253" s="179">
        <f t="shared" si="5"/>
        <v>-0.22408963585434175</v>
      </c>
      <c r="F253" s="180">
        <v>323</v>
      </c>
      <c r="G253" s="180">
        <v>232</v>
      </c>
      <c r="H253" s="180">
        <v>139</v>
      </c>
      <c r="I253" s="180">
        <v>156</v>
      </c>
      <c r="J253" s="180">
        <v>0</v>
      </c>
      <c r="K253" s="180">
        <v>3</v>
      </c>
      <c r="L253" s="180">
        <v>0</v>
      </c>
      <c r="M253" s="180">
        <v>0</v>
      </c>
      <c r="N253" s="180">
        <v>3</v>
      </c>
      <c r="O253" s="180">
        <v>5</v>
      </c>
      <c r="P253" s="180">
        <v>367</v>
      </c>
    </row>
    <row r="254" spans="2:16" ht="12.75" customHeight="1">
      <c r="B254" s="167" t="s">
        <v>70</v>
      </c>
      <c r="C254" s="168" t="s">
        <v>702</v>
      </c>
      <c r="D254" s="169" t="s">
        <v>702</v>
      </c>
      <c r="E254" s="170">
        <f t="shared" si="5"/>
        <v>0</v>
      </c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71"/>
    </row>
    <row r="255" spans="2:16" ht="12.75" customHeight="1">
      <c r="B255" s="167" t="s">
        <v>71</v>
      </c>
      <c r="C255" s="168">
        <v>127</v>
      </c>
      <c r="D255" s="169">
        <v>204</v>
      </c>
      <c r="E255" s="170">
        <f t="shared" si="5"/>
        <v>-0.37745098039215685</v>
      </c>
      <c r="F255" s="168">
        <v>165</v>
      </c>
      <c r="G255" s="168">
        <v>111</v>
      </c>
      <c r="H255" s="168">
        <v>95</v>
      </c>
      <c r="I255" s="168">
        <v>92</v>
      </c>
      <c r="J255" s="168"/>
      <c r="K255" s="168">
        <v>1</v>
      </c>
      <c r="L255" s="168"/>
      <c r="M255" s="168"/>
      <c r="N255" s="168"/>
      <c r="O255" s="168">
        <v>2</v>
      </c>
      <c r="P255" s="171">
        <v>167</v>
      </c>
    </row>
    <row r="256" spans="2:16" ht="12.75" customHeight="1">
      <c r="B256" s="167" t="s">
        <v>72</v>
      </c>
      <c r="C256" s="168">
        <v>94</v>
      </c>
      <c r="D256" s="169">
        <v>114</v>
      </c>
      <c r="E256" s="170">
        <f t="shared" si="5"/>
        <v>-0.17543859649122806</v>
      </c>
      <c r="F256" s="168">
        <v>155</v>
      </c>
      <c r="G256" s="168">
        <v>118</v>
      </c>
      <c r="H256" s="168">
        <v>26</v>
      </c>
      <c r="I256" s="168">
        <v>43</v>
      </c>
      <c r="J256" s="168"/>
      <c r="K256" s="168"/>
      <c r="L256" s="168"/>
      <c r="M256" s="168"/>
      <c r="N256" s="168">
        <v>3</v>
      </c>
      <c r="O256" s="168"/>
      <c r="P256" s="171">
        <v>168</v>
      </c>
    </row>
    <row r="257" spans="2:16" ht="12.75" customHeight="1">
      <c r="B257" s="167" t="s">
        <v>73</v>
      </c>
      <c r="C257" s="168">
        <v>2</v>
      </c>
      <c r="D257" s="169" t="s">
        <v>702</v>
      </c>
      <c r="E257" s="170">
        <f t="shared" si="5"/>
        <v>0</v>
      </c>
      <c r="F257" s="168"/>
      <c r="G257" s="168"/>
      <c r="H257" s="168">
        <v>1</v>
      </c>
      <c r="I257" s="168"/>
      <c r="J257" s="168"/>
      <c r="K257" s="168"/>
      <c r="L257" s="168"/>
      <c r="M257" s="168"/>
      <c r="N257" s="168"/>
      <c r="O257" s="168"/>
      <c r="P257" s="171">
        <v>1</v>
      </c>
    </row>
    <row r="258" spans="1:16" s="166" customFormat="1" ht="12.75" customHeight="1">
      <c r="A258" s="155"/>
      <c r="B258" s="167" t="s">
        <v>74</v>
      </c>
      <c r="C258" s="168">
        <v>6</v>
      </c>
      <c r="D258" s="169">
        <v>8</v>
      </c>
      <c r="E258" s="170">
        <f t="shared" si="5"/>
        <v>-0.25</v>
      </c>
      <c r="F258" s="168">
        <v>1</v>
      </c>
      <c r="G258" s="168"/>
      <c r="H258" s="168">
        <v>1</v>
      </c>
      <c r="I258" s="168">
        <v>1</v>
      </c>
      <c r="J258" s="168"/>
      <c r="K258" s="168"/>
      <c r="L258" s="168"/>
      <c r="M258" s="168"/>
      <c r="N258" s="168"/>
      <c r="O258" s="168"/>
      <c r="P258" s="171"/>
    </row>
    <row r="259" spans="2:16" ht="12.75" customHeight="1">
      <c r="B259" s="167" t="s">
        <v>75</v>
      </c>
      <c r="C259" s="168">
        <v>7</v>
      </c>
      <c r="D259" s="169">
        <v>9</v>
      </c>
      <c r="E259" s="170">
        <f t="shared" si="5"/>
        <v>-0.2222222222222222</v>
      </c>
      <c r="F259" s="168">
        <v>1</v>
      </c>
      <c r="G259" s="168">
        <v>1</v>
      </c>
      <c r="H259" s="168">
        <v>4</v>
      </c>
      <c r="I259" s="168">
        <v>8</v>
      </c>
      <c r="J259" s="168"/>
      <c r="K259" s="168"/>
      <c r="L259" s="168"/>
      <c r="M259" s="168"/>
      <c r="N259" s="168"/>
      <c r="O259" s="168"/>
      <c r="P259" s="171">
        <v>9</v>
      </c>
    </row>
    <row r="260" spans="2:16" ht="12.75" customHeight="1">
      <c r="B260" s="167" t="s">
        <v>76</v>
      </c>
      <c r="C260" s="168">
        <v>41</v>
      </c>
      <c r="D260" s="169">
        <v>22</v>
      </c>
      <c r="E260" s="170">
        <f t="shared" si="5"/>
        <v>0.8636363636363636</v>
      </c>
      <c r="F260" s="168">
        <v>1</v>
      </c>
      <c r="G260" s="168">
        <v>2</v>
      </c>
      <c r="H260" s="168">
        <v>10</v>
      </c>
      <c r="I260" s="168">
        <v>11</v>
      </c>
      <c r="J260" s="168"/>
      <c r="K260" s="168">
        <v>2</v>
      </c>
      <c r="L260" s="168"/>
      <c r="M260" s="168"/>
      <c r="N260" s="168"/>
      <c r="O260" s="168">
        <v>3</v>
      </c>
      <c r="P260" s="171">
        <v>22</v>
      </c>
    </row>
    <row r="261" spans="2:16" ht="12.75" customHeight="1">
      <c r="B261" s="167" t="s">
        <v>77</v>
      </c>
      <c r="C261" s="168" t="s">
        <v>702</v>
      </c>
      <c r="D261" s="169" t="s">
        <v>702</v>
      </c>
      <c r="E261" s="170">
        <f t="shared" si="5"/>
        <v>0</v>
      </c>
      <c r="F261" s="168"/>
      <c r="G261" s="168"/>
      <c r="H261" s="168">
        <v>2</v>
      </c>
      <c r="I261" s="168">
        <v>1</v>
      </c>
      <c r="J261" s="168"/>
      <c r="K261" s="168"/>
      <c r="L261" s="168"/>
      <c r="M261" s="168"/>
      <c r="N261" s="168"/>
      <c r="O261" s="168"/>
      <c r="P261" s="171"/>
    </row>
    <row r="262" spans="2:16" ht="12.75" customHeight="1">
      <c r="B262" s="167" t="s">
        <v>78</v>
      </c>
      <c r="C262" s="168" t="s">
        <v>702</v>
      </c>
      <c r="D262" s="169" t="s">
        <v>702</v>
      </c>
      <c r="E262" s="170">
        <f aca="true" t="shared" si="6" ref="E262:E302">IF(IF(D262="S/D",0,D262)&lt;&gt;0,(C262-D262)/D262,0)</f>
        <v>0</v>
      </c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71"/>
    </row>
    <row r="263" spans="2:16" ht="12.75" customHeight="1">
      <c r="B263" s="167" t="s">
        <v>79</v>
      </c>
      <c r="C263" s="168" t="s">
        <v>702</v>
      </c>
      <c r="D263" s="169" t="s">
        <v>702</v>
      </c>
      <c r="E263" s="170">
        <f t="shared" si="6"/>
        <v>0</v>
      </c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71"/>
    </row>
    <row r="264" spans="2:16" ht="12.75" customHeight="1">
      <c r="B264" s="167" t="s">
        <v>80</v>
      </c>
      <c r="C264" s="168" t="s">
        <v>702</v>
      </c>
      <c r="D264" s="169" t="s">
        <v>702</v>
      </c>
      <c r="E264" s="170">
        <f t="shared" si="6"/>
        <v>0</v>
      </c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71"/>
    </row>
    <row r="265" spans="2:16" ht="12.75" customHeight="1">
      <c r="B265" s="167" t="s">
        <v>81</v>
      </c>
      <c r="C265" s="168" t="s">
        <v>702</v>
      </c>
      <c r="D265" s="169" t="s">
        <v>702</v>
      </c>
      <c r="E265" s="170">
        <f t="shared" si="6"/>
        <v>0</v>
      </c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71"/>
    </row>
    <row r="266" spans="2:16" ht="12.75" customHeight="1">
      <c r="B266" s="167" t="s">
        <v>82</v>
      </c>
      <c r="C266" s="168" t="s">
        <v>702</v>
      </c>
      <c r="D266" s="169" t="s">
        <v>702</v>
      </c>
      <c r="E266" s="170">
        <f t="shared" si="6"/>
        <v>0</v>
      </c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71"/>
    </row>
    <row r="267" spans="2:16" ht="12.75" customHeight="1">
      <c r="B267" s="167" t="s">
        <v>83</v>
      </c>
      <c r="C267" s="168" t="s">
        <v>702</v>
      </c>
      <c r="D267" s="169" t="s">
        <v>702</v>
      </c>
      <c r="E267" s="170">
        <f t="shared" si="6"/>
        <v>0</v>
      </c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71"/>
    </row>
    <row r="268" spans="2:16" ht="12.75" customHeight="1">
      <c r="B268" s="167" t="s">
        <v>84</v>
      </c>
      <c r="C268" s="168" t="s">
        <v>702</v>
      </c>
      <c r="D268" s="169" t="s">
        <v>702</v>
      </c>
      <c r="E268" s="170">
        <f t="shared" si="6"/>
        <v>0</v>
      </c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71"/>
    </row>
    <row r="269" spans="2:16" ht="12.75" customHeight="1">
      <c r="B269" s="167" t="s">
        <v>85</v>
      </c>
      <c r="C269" s="168" t="s">
        <v>702</v>
      </c>
      <c r="D269" s="169" t="s">
        <v>702</v>
      </c>
      <c r="E269" s="170">
        <f t="shared" si="6"/>
        <v>0</v>
      </c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71"/>
    </row>
    <row r="270" spans="2:16" ht="12.75" customHeight="1">
      <c r="B270" s="167" t="s">
        <v>86</v>
      </c>
      <c r="C270" s="168" t="s">
        <v>702</v>
      </c>
      <c r="D270" s="169" t="s">
        <v>702</v>
      </c>
      <c r="E270" s="170">
        <f t="shared" si="6"/>
        <v>0</v>
      </c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71"/>
    </row>
    <row r="271" spans="2:16" ht="12.75" customHeight="1">
      <c r="B271" s="172" t="s">
        <v>87</v>
      </c>
      <c r="C271" s="173" t="s">
        <v>702</v>
      </c>
      <c r="D271" s="174" t="s">
        <v>702</v>
      </c>
      <c r="E271" s="175">
        <f t="shared" si="6"/>
        <v>0</v>
      </c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6"/>
    </row>
    <row r="272" spans="2:16" ht="12.75" customHeight="1">
      <c r="B272" s="172" t="s">
        <v>88</v>
      </c>
      <c r="C272" s="173" t="s">
        <v>702</v>
      </c>
      <c r="D272" s="174"/>
      <c r="E272" s="175">
        <f t="shared" si="6"/>
        <v>0</v>
      </c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6"/>
    </row>
    <row r="273" spans="2:16" ht="12.75" customHeight="1">
      <c r="B273" s="172" t="s">
        <v>89</v>
      </c>
      <c r="C273" s="173" t="s">
        <v>702</v>
      </c>
      <c r="D273" s="174" t="s">
        <v>702</v>
      </c>
      <c r="E273" s="175">
        <f t="shared" si="6"/>
        <v>0</v>
      </c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6"/>
    </row>
    <row r="274" spans="2:16" ht="12.75" customHeight="1">
      <c r="B274" s="172" t="s">
        <v>90</v>
      </c>
      <c r="C274" s="173" t="s">
        <v>702</v>
      </c>
      <c r="D274" s="174" t="s">
        <v>702</v>
      </c>
      <c r="E274" s="175">
        <f t="shared" si="6"/>
        <v>0</v>
      </c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6"/>
    </row>
    <row r="275" spans="2:16" ht="12.75" customHeight="1">
      <c r="B275" s="172" t="s">
        <v>91</v>
      </c>
      <c r="C275" s="173" t="s">
        <v>702</v>
      </c>
      <c r="D275" s="174" t="s">
        <v>702</v>
      </c>
      <c r="E275" s="175">
        <f t="shared" si="6"/>
        <v>0</v>
      </c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6"/>
    </row>
    <row r="276" spans="2:16" ht="12.75" customHeight="1">
      <c r="B276" s="172" t="s">
        <v>92</v>
      </c>
      <c r="C276" s="173" t="s">
        <v>702</v>
      </c>
      <c r="D276" s="174" t="s">
        <v>702</v>
      </c>
      <c r="E276" s="175">
        <f t="shared" si="6"/>
        <v>0</v>
      </c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6"/>
    </row>
    <row r="277" spans="2:16" ht="12.75" customHeight="1">
      <c r="B277" s="177" t="s">
        <v>93</v>
      </c>
      <c r="C277" s="178">
        <v>0</v>
      </c>
      <c r="D277" s="178">
        <v>0</v>
      </c>
      <c r="E277" s="179">
        <f t="shared" si="6"/>
        <v>0</v>
      </c>
      <c r="F277" s="178">
        <v>0</v>
      </c>
      <c r="G277" s="178">
        <v>0</v>
      </c>
      <c r="H277" s="178">
        <v>0</v>
      </c>
      <c r="I277" s="178">
        <v>0</v>
      </c>
      <c r="J277" s="178">
        <v>0</v>
      </c>
      <c r="K277" s="178">
        <v>0</v>
      </c>
      <c r="L277" s="178">
        <v>0</v>
      </c>
      <c r="M277" s="178">
        <v>0</v>
      </c>
      <c r="N277" s="178">
        <v>0</v>
      </c>
      <c r="O277" s="178">
        <v>0</v>
      </c>
      <c r="P277" s="180">
        <v>0</v>
      </c>
    </row>
    <row r="278" spans="2:16" ht="12.75" customHeight="1">
      <c r="B278" s="167" t="s">
        <v>94</v>
      </c>
      <c r="C278" s="168" t="s">
        <v>702</v>
      </c>
      <c r="D278" s="169" t="s">
        <v>702</v>
      </c>
      <c r="E278" s="170">
        <f t="shared" si="6"/>
        <v>0</v>
      </c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71"/>
    </row>
    <row r="279" spans="2:16" ht="12.75" customHeight="1">
      <c r="B279" s="167" t="s">
        <v>95</v>
      </c>
      <c r="C279" s="168" t="s">
        <v>702</v>
      </c>
      <c r="D279" s="169" t="s">
        <v>702</v>
      </c>
      <c r="E279" s="170">
        <f t="shared" si="6"/>
        <v>0</v>
      </c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71"/>
    </row>
    <row r="280" spans="2:16" ht="12.75" customHeight="1">
      <c r="B280" s="172" t="s">
        <v>96</v>
      </c>
      <c r="C280" s="173" t="s">
        <v>702</v>
      </c>
      <c r="D280" s="174" t="s">
        <v>702</v>
      </c>
      <c r="E280" s="175">
        <f t="shared" si="6"/>
        <v>0</v>
      </c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6"/>
    </row>
    <row r="281" spans="2:16" ht="12.75" customHeight="1">
      <c r="B281" s="177" t="s">
        <v>97</v>
      </c>
      <c r="C281" s="178">
        <v>0</v>
      </c>
      <c r="D281" s="178">
        <v>0</v>
      </c>
      <c r="E281" s="179">
        <f t="shared" si="6"/>
        <v>0</v>
      </c>
      <c r="F281" s="178">
        <v>0</v>
      </c>
      <c r="G281" s="178">
        <v>0</v>
      </c>
      <c r="H281" s="178">
        <v>0</v>
      </c>
      <c r="I281" s="178">
        <v>0</v>
      </c>
      <c r="J281" s="178">
        <v>0</v>
      </c>
      <c r="K281" s="178">
        <v>0</v>
      </c>
      <c r="L281" s="178">
        <v>0</v>
      </c>
      <c r="M281" s="178">
        <v>0</v>
      </c>
      <c r="N281" s="178">
        <v>0</v>
      </c>
      <c r="O281" s="178">
        <v>0</v>
      </c>
      <c r="P281" s="180">
        <v>0</v>
      </c>
    </row>
    <row r="282" spans="1:16" s="166" customFormat="1" ht="12.75" customHeight="1">
      <c r="A282" s="155"/>
      <c r="B282" s="167" t="s">
        <v>98</v>
      </c>
      <c r="C282" s="168" t="s">
        <v>702</v>
      </c>
      <c r="D282" s="169" t="s">
        <v>702</v>
      </c>
      <c r="E282" s="170">
        <f t="shared" si="6"/>
        <v>0</v>
      </c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71"/>
    </row>
    <row r="283" spans="2:16" ht="12.75" customHeight="1">
      <c r="B283" s="167" t="s">
        <v>99</v>
      </c>
      <c r="C283" s="168" t="s">
        <v>702</v>
      </c>
      <c r="D283" s="169" t="s">
        <v>702</v>
      </c>
      <c r="E283" s="170">
        <f t="shared" si="6"/>
        <v>0</v>
      </c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71"/>
    </row>
    <row r="284" spans="2:16" ht="12.75" customHeight="1">
      <c r="B284" s="167" t="s">
        <v>100</v>
      </c>
      <c r="C284" s="181" t="s">
        <v>702</v>
      </c>
      <c r="D284" s="182" t="s">
        <v>702</v>
      </c>
      <c r="E284" s="170">
        <f t="shared" si="6"/>
        <v>0</v>
      </c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71"/>
    </row>
    <row r="285" spans="2:16" ht="12.75" customHeight="1">
      <c r="B285" s="167" t="s">
        <v>101</v>
      </c>
      <c r="C285" s="168" t="s">
        <v>702</v>
      </c>
      <c r="D285" s="169" t="s">
        <v>702</v>
      </c>
      <c r="E285" s="170">
        <f t="shared" si="6"/>
        <v>0</v>
      </c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71"/>
    </row>
    <row r="286" spans="1:16" s="166" customFormat="1" ht="12.75" customHeight="1">
      <c r="A286" s="155"/>
      <c r="B286" s="172" t="s">
        <v>102</v>
      </c>
      <c r="C286" s="173" t="s">
        <v>702</v>
      </c>
      <c r="D286" s="174" t="s">
        <v>702</v>
      </c>
      <c r="E286" s="175">
        <f t="shared" si="6"/>
        <v>0</v>
      </c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6"/>
    </row>
    <row r="287" spans="2:16" ht="12.75" customHeight="1">
      <c r="B287" s="172" t="s">
        <v>103</v>
      </c>
      <c r="C287" s="173" t="s">
        <v>702</v>
      </c>
      <c r="D287" s="174" t="s">
        <v>702</v>
      </c>
      <c r="E287" s="175">
        <f t="shared" si="6"/>
        <v>0</v>
      </c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6"/>
    </row>
    <row r="288" spans="2:16" ht="12.75" customHeight="1">
      <c r="B288" s="177" t="s">
        <v>104</v>
      </c>
      <c r="C288" s="178">
        <v>3</v>
      </c>
      <c r="D288" s="178">
        <v>3</v>
      </c>
      <c r="E288" s="179">
        <f t="shared" si="6"/>
        <v>0</v>
      </c>
      <c r="F288" s="178">
        <v>0</v>
      </c>
      <c r="G288" s="178">
        <v>0</v>
      </c>
      <c r="H288" s="178">
        <v>0</v>
      </c>
      <c r="I288" s="178">
        <v>0</v>
      </c>
      <c r="J288" s="178">
        <v>0</v>
      </c>
      <c r="K288" s="178">
        <v>0</v>
      </c>
      <c r="L288" s="178">
        <v>0</v>
      </c>
      <c r="M288" s="178">
        <v>0</v>
      </c>
      <c r="N288" s="178">
        <v>0</v>
      </c>
      <c r="O288" s="178">
        <v>8</v>
      </c>
      <c r="P288" s="180">
        <v>0</v>
      </c>
    </row>
    <row r="289" spans="2:16" ht="12.75" customHeight="1">
      <c r="B289" s="167" t="s">
        <v>105</v>
      </c>
      <c r="C289" s="168">
        <v>3</v>
      </c>
      <c r="D289" s="169">
        <v>3</v>
      </c>
      <c r="E289" s="170">
        <f t="shared" si="6"/>
        <v>0</v>
      </c>
      <c r="F289" s="168"/>
      <c r="G289" s="168"/>
      <c r="H289" s="168"/>
      <c r="I289" s="168"/>
      <c r="J289" s="168"/>
      <c r="K289" s="168"/>
      <c r="L289" s="168"/>
      <c r="M289" s="168"/>
      <c r="N289" s="168"/>
      <c r="O289" s="168">
        <v>8</v>
      </c>
      <c r="P289" s="171"/>
    </row>
    <row r="290" spans="2:16" ht="12.75" customHeight="1">
      <c r="B290" s="167" t="s">
        <v>106</v>
      </c>
      <c r="C290" s="168" t="s">
        <v>702</v>
      </c>
      <c r="D290" s="169" t="s">
        <v>702</v>
      </c>
      <c r="E290" s="170">
        <f t="shared" si="6"/>
        <v>0</v>
      </c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71"/>
    </row>
    <row r="291" spans="2:16" ht="12.75" customHeight="1">
      <c r="B291" s="167" t="s">
        <v>107</v>
      </c>
      <c r="C291" s="168" t="s">
        <v>702</v>
      </c>
      <c r="D291" s="169" t="s">
        <v>702</v>
      </c>
      <c r="E291" s="170">
        <f t="shared" si="6"/>
        <v>0</v>
      </c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71"/>
    </row>
    <row r="292" spans="2:16" ht="12.75" customHeight="1">
      <c r="B292" s="167" t="s">
        <v>108</v>
      </c>
      <c r="C292" s="168" t="s">
        <v>702</v>
      </c>
      <c r="D292" s="169" t="s">
        <v>702</v>
      </c>
      <c r="E292" s="170">
        <f t="shared" si="6"/>
        <v>0</v>
      </c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71"/>
    </row>
    <row r="293" spans="1:16" s="166" customFormat="1" ht="12.75" customHeight="1">
      <c r="A293" s="155"/>
      <c r="B293" s="186" t="s">
        <v>109</v>
      </c>
      <c r="C293" s="187" t="s">
        <v>702</v>
      </c>
      <c r="D293" s="188" t="s">
        <v>702</v>
      </c>
      <c r="E293" s="189">
        <f t="shared" si="6"/>
        <v>0</v>
      </c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90"/>
    </row>
    <row r="294" spans="2:16" ht="12.75" customHeight="1">
      <c r="B294" s="177" t="s">
        <v>110</v>
      </c>
      <c r="C294" s="178">
        <v>0</v>
      </c>
      <c r="D294" s="178">
        <v>0</v>
      </c>
      <c r="E294" s="179">
        <f t="shared" si="6"/>
        <v>0</v>
      </c>
      <c r="F294" s="178">
        <v>0</v>
      </c>
      <c r="G294" s="178">
        <v>0</v>
      </c>
      <c r="H294" s="178">
        <v>0</v>
      </c>
      <c r="I294" s="178">
        <v>0</v>
      </c>
      <c r="J294" s="178">
        <v>0</v>
      </c>
      <c r="K294" s="178">
        <v>0</v>
      </c>
      <c r="L294" s="178">
        <v>0</v>
      </c>
      <c r="M294" s="178">
        <v>0</v>
      </c>
      <c r="N294" s="178">
        <v>0</v>
      </c>
      <c r="O294" s="178">
        <v>0</v>
      </c>
      <c r="P294" s="180">
        <v>0</v>
      </c>
    </row>
    <row r="295" spans="2:16" ht="12.75" customHeight="1">
      <c r="B295" s="167" t="s">
        <v>111</v>
      </c>
      <c r="C295" s="168"/>
      <c r="D295" s="169"/>
      <c r="E295" s="170">
        <f t="shared" si="6"/>
        <v>0</v>
      </c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71"/>
    </row>
    <row r="296" spans="2:16" ht="12.75" customHeight="1">
      <c r="B296" s="177" t="s">
        <v>112</v>
      </c>
      <c r="C296" s="178">
        <v>2</v>
      </c>
      <c r="D296" s="178">
        <v>0</v>
      </c>
      <c r="E296" s="179">
        <f t="shared" si="6"/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0</v>
      </c>
      <c r="K296" s="178">
        <v>0</v>
      </c>
      <c r="L296" s="178">
        <v>0</v>
      </c>
      <c r="M296" s="178">
        <v>0</v>
      </c>
      <c r="N296" s="178">
        <v>0</v>
      </c>
      <c r="O296" s="178">
        <v>0</v>
      </c>
      <c r="P296" s="180">
        <v>0</v>
      </c>
    </row>
    <row r="297" spans="2:16" ht="12.75" customHeight="1">
      <c r="B297" s="172" t="s">
        <v>113</v>
      </c>
      <c r="C297" s="173">
        <v>2</v>
      </c>
      <c r="D297" s="174" t="s">
        <v>702</v>
      </c>
      <c r="E297" s="175">
        <f t="shared" si="6"/>
        <v>0</v>
      </c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6"/>
    </row>
    <row r="298" spans="2:16" ht="12.75" customHeight="1">
      <c r="B298" s="172" t="s">
        <v>114</v>
      </c>
      <c r="C298" s="173" t="s">
        <v>702</v>
      </c>
      <c r="D298" s="174" t="s">
        <v>702</v>
      </c>
      <c r="E298" s="175">
        <f t="shared" si="6"/>
        <v>0</v>
      </c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6"/>
    </row>
    <row r="299" spans="1:16" s="166" customFormat="1" ht="12.75" customHeight="1">
      <c r="A299" s="155"/>
      <c r="B299" s="191" t="s">
        <v>115</v>
      </c>
      <c r="C299" s="178">
        <v>23437</v>
      </c>
      <c r="D299" s="178">
        <v>16524</v>
      </c>
      <c r="E299" s="179">
        <f t="shared" si="6"/>
        <v>0.4183611716291455</v>
      </c>
      <c r="F299" s="178">
        <v>0</v>
      </c>
      <c r="G299" s="178">
        <v>0</v>
      </c>
      <c r="H299" s="178">
        <v>0</v>
      </c>
      <c r="I299" s="178">
        <v>0</v>
      </c>
      <c r="J299" s="178">
        <v>11</v>
      </c>
      <c r="K299" s="178">
        <v>0</v>
      </c>
      <c r="L299" s="178">
        <v>0</v>
      </c>
      <c r="M299" s="178">
        <v>0</v>
      </c>
      <c r="N299" s="178">
        <v>17</v>
      </c>
      <c r="O299" s="178">
        <v>0</v>
      </c>
      <c r="P299" s="180">
        <v>0</v>
      </c>
    </row>
    <row r="300" spans="2:16" ht="12.75" customHeight="1">
      <c r="B300" s="172" t="s">
        <v>115</v>
      </c>
      <c r="C300" s="173">
        <v>23437</v>
      </c>
      <c r="D300" s="174">
        <v>16524</v>
      </c>
      <c r="E300" s="175">
        <f t="shared" si="6"/>
        <v>0.4183611716291455</v>
      </c>
      <c r="F300" s="173"/>
      <c r="G300" s="173"/>
      <c r="H300" s="173"/>
      <c r="I300" s="173"/>
      <c r="J300" s="173">
        <v>11</v>
      </c>
      <c r="K300" s="173"/>
      <c r="L300" s="173"/>
      <c r="M300" s="173"/>
      <c r="N300" s="173">
        <v>17</v>
      </c>
      <c r="O300" s="173"/>
      <c r="P300" s="176"/>
    </row>
    <row r="301" spans="1:16" s="166" customFormat="1" ht="12.75" customHeight="1">
      <c r="A301" s="155"/>
      <c r="B301" s="191" t="s">
        <v>116</v>
      </c>
      <c r="C301" s="178">
        <v>0</v>
      </c>
      <c r="D301" s="178">
        <v>3</v>
      </c>
      <c r="E301" s="179">
        <f t="shared" si="6"/>
        <v>-1</v>
      </c>
      <c r="F301" s="178">
        <v>0</v>
      </c>
      <c r="G301" s="178">
        <v>0</v>
      </c>
      <c r="H301" s="178">
        <v>0</v>
      </c>
      <c r="I301" s="178">
        <v>0</v>
      </c>
      <c r="J301" s="178">
        <v>0</v>
      </c>
      <c r="K301" s="178">
        <v>0</v>
      </c>
      <c r="L301" s="178">
        <v>0</v>
      </c>
      <c r="M301" s="178">
        <v>0</v>
      </c>
      <c r="N301" s="178">
        <v>0</v>
      </c>
      <c r="O301" s="178">
        <v>0</v>
      </c>
      <c r="P301" s="180">
        <v>0</v>
      </c>
    </row>
    <row r="302" spans="2:16" ht="12.75" customHeight="1">
      <c r="B302" s="172" t="s">
        <v>117</v>
      </c>
      <c r="C302" s="173" t="s">
        <v>702</v>
      </c>
      <c r="D302" s="174">
        <v>3</v>
      </c>
      <c r="E302" s="175" t="e">
        <f t="shared" si="6"/>
        <v>#VALUE!</v>
      </c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6"/>
    </row>
    <row r="303" spans="2:16" ht="12.75" customHeight="1">
      <c r="B303" s="192" t="s">
        <v>118</v>
      </c>
      <c r="C303" s="193">
        <f>C301+C299+C296+C294+C288+C281+C253+C226+C205+C185+C170+C162+C151+C141+C132+C129+C122+C116+C87+C75+C72+C66+C64+C45+C37+C29+C22+C19+C12+C9+C4+C277</f>
        <v>130241</v>
      </c>
      <c r="D303" s="193">
        <v>133676</v>
      </c>
      <c r="E303" s="194">
        <f>IF(IF(D303="S/D",0,D303)&lt;&gt;0,(C303-D303)/D303,0)</f>
        <v>-0.0256964600975493</v>
      </c>
      <c r="F303" s="193">
        <f aca="true" t="shared" si="7" ref="F303:P303">F301+F299+F296+F294+F288+F281+F253+F226+F205+F185+F170+F162+F151+F141+F132+F129+F122+F116+F87+F75+F72+F66+F64+F45+F37+F29+F22+F19+F12+F9+F4+F277</f>
        <v>9254</v>
      </c>
      <c r="G303" s="193">
        <f t="shared" si="7"/>
        <v>6861</v>
      </c>
      <c r="H303" s="193">
        <f t="shared" si="7"/>
        <v>5530</v>
      </c>
      <c r="I303" s="193">
        <f t="shared" si="7"/>
        <v>4056</v>
      </c>
      <c r="J303" s="193">
        <f t="shared" si="7"/>
        <v>73</v>
      </c>
      <c r="K303" s="193">
        <f t="shared" si="7"/>
        <v>72</v>
      </c>
      <c r="L303" s="193">
        <f t="shared" si="7"/>
        <v>11</v>
      </c>
      <c r="M303" s="193">
        <f t="shared" si="7"/>
        <v>8</v>
      </c>
      <c r="N303" s="193">
        <f t="shared" si="7"/>
        <v>335</v>
      </c>
      <c r="O303" s="193">
        <f t="shared" si="7"/>
        <v>616</v>
      </c>
      <c r="P303" s="195">
        <f t="shared" si="7"/>
        <v>8939</v>
      </c>
    </row>
    <row r="304" spans="1:16" s="166" customFormat="1" ht="18" customHeight="1">
      <c r="A304" s="155"/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5"/>
      <c r="O304" s="155"/>
      <c r="P304" s="155"/>
    </row>
    <row r="306" spans="1:16" s="166" customFormat="1" ht="18" customHeight="1">
      <c r="A306" s="155"/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5"/>
      <c r="O306" s="155"/>
      <c r="P306" s="155"/>
    </row>
    <row r="308" spans="1:16" s="166" customFormat="1" ht="18" customHeight="1">
      <c r="A308" s="155"/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5"/>
      <c r="O308" s="155"/>
      <c r="P308" s="155"/>
    </row>
    <row r="323" spans="1:19" s="166" customFormat="1" ht="18" customHeight="1">
      <c r="A323" s="155"/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</row>
    <row r="335" spans="1:19" s="166" customFormat="1" ht="18" customHeight="1">
      <c r="A335" s="155"/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</row>
    <row r="342" spans="1:19" s="166" customFormat="1" ht="18" customHeight="1">
      <c r="A342" s="155"/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</row>
    <row r="349" spans="1:19" s="166" customFormat="1" ht="18" customHeight="1">
      <c r="A349" s="155"/>
      <c r="B349" s="155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</row>
    <row r="351" spans="1:19" s="166" customFormat="1" ht="18" customHeight="1">
      <c r="A351" s="155"/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</row>
    <row r="353" spans="1:19" s="166" customFormat="1" ht="18.75" customHeight="1">
      <c r="A353" s="155"/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">
      <selection activeCell="D111" sqref="D111"/>
    </sheetView>
  </sheetViews>
  <sheetFormatPr defaultColWidth="11.421875" defaultRowHeight="12.75"/>
  <cols>
    <col min="1" max="1" width="2.00390625" style="196" customWidth="1"/>
    <col min="2" max="4" width="13.7109375" style="196" customWidth="1"/>
    <col min="5" max="6" width="14.8515625" style="196" customWidth="1"/>
    <col min="7" max="13" width="13.7109375" style="196" customWidth="1"/>
    <col min="14" max="16384" width="11.421875" style="196" customWidth="1"/>
  </cols>
  <sheetData>
    <row r="2" s="197" customFormat="1" ht="15.75">
      <c r="B2" s="197" t="s">
        <v>119</v>
      </c>
    </row>
    <row r="4" spans="2:13" ht="38.25">
      <c r="B4" s="198" t="s">
        <v>581</v>
      </c>
      <c r="C4" s="199" t="s">
        <v>902</v>
      </c>
      <c r="D4" s="199" t="s">
        <v>903</v>
      </c>
      <c r="E4" s="199" t="s">
        <v>904</v>
      </c>
      <c r="F4" s="199" t="s">
        <v>905</v>
      </c>
      <c r="G4" s="199" t="s">
        <v>637</v>
      </c>
      <c r="H4" s="199" t="s">
        <v>639</v>
      </c>
      <c r="I4" s="199" t="s">
        <v>640</v>
      </c>
      <c r="J4" s="199" t="s">
        <v>642</v>
      </c>
      <c r="K4" s="199" t="s">
        <v>906</v>
      </c>
      <c r="L4" s="199" t="s">
        <v>645</v>
      </c>
      <c r="M4" s="200" t="s">
        <v>619</v>
      </c>
    </row>
    <row r="5" spans="2:13" s="201" customFormat="1" ht="22.5" customHeight="1">
      <c r="B5" s="202">
        <v>1</v>
      </c>
      <c r="C5" s="203">
        <v>2</v>
      </c>
      <c r="D5" s="203">
        <v>2</v>
      </c>
      <c r="E5" s="204">
        <v>1</v>
      </c>
      <c r="F5" s="204">
        <v>1</v>
      </c>
      <c r="G5" s="204">
        <v>1</v>
      </c>
      <c r="H5" s="204">
        <v>1</v>
      </c>
      <c r="I5" s="204">
        <v>1</v>
      </c>
      <c r="J5" s="204">
        <v>1</v>
      </c>
      <c r="K5" s="205">
        <v>3</v>
      </c>
      <c r="L5" s="204">
        <v>1</v>
      </c>
      <c r="M5" s="206">
        <v>1</v>
      </c>
    </row>
    <row r="8" spans="2:13" ht="15.75">
      <c r="B8" s="207" t="s">
        <v>120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10" spans="4:13" ht="38.25">
      <c r="D10" s="209" t="s">
        <v>581</v>
      </c>
      <c r="E10" s="210" t="s">
        <v>904</v>
      </c>
      <c r="F10" s="210" t="s">
        <v>905</v>
      </c>
      <c r="G10" s="210" t="s">
        <v>637</v>
      </c>
      <c r="H10" s="210" t="s">
        <v>639</v>
      </c>
      <c r="I10" s="210" t="s">
        <v>640</v>
      </c>
      <c r="J10" s="210" t="s">
        <v>642</v>
      </c>
      <c r="K10" s="210" t="s">
        <v>645</v>
      </c>
      <c r="L10" s="211" t="s">
        <v>619</v>
      </c>
      <c r="M10" s="212"/>
    </row>
    <row r="11" spans="2:12" ht="12.75" customHeight="1">
      <c r="B11" s="527" t="s">
        <v>121</v>
      </c>
      <c r="C11" s="527"/>
      <c r="D11" s="213">
        <f>DatosDelitos!C4+DatosDelitos!C12-DatosDelitos!C16</f>
        <v>25515</v>
      </c>
      <c r="E11" s="214">
        <f>DatosDelitos!H4+DatosDelitos!H12-DatosDelitos!H16</f>
        <v>454</v>
      </c>
      <c r="F11" s="214">
        <f>DatosDelitos!I4+DatosDelitos!I12-DatosDelitos!I16</f>
        <v>409</v>
      </c>
      <c r="G11" s="214">
        <f>DatosDelitos!J4+DatosDelitos!J12-DatosDelitos!J16</f>
        <v>19</v>
      </c>
      <c r="H11" s="214">
        <f>DatosDelitos!K4+DatosDelitos!K12-DatosDelitos!K16</f>
        <v>24</v>
      </c>
      <c r="I11" s="214">
        <f>DatosDelitos!L4+DatosDelitos!L12-DatosDelitos!L16</f>
        <v>7</v>
      </c>
      <c r="J11" s="214">
        <f>DatosDelitos!M4+DatosDelitos!M12-DatosDelitos!M16</f>
        <v>4</v>
      </c>
      <c r="K11" s="214">
        <f>DatosDelitos!O4+DatosDelitos!O12-DatosDelitos!O16</f>
        <v>66</v>
      </c>
      <c r="L11" s="215">
        <f>DatosDelitos!P4+DatosDelitos!P12-DatosDelitos!P16</f>
        <v>489</v>
      </c>
    </row>
    <row r="12" spans="2:12" ht="12.75" customHeight="1">
      <c r="B12" s="526" t="s">
        <v>913</v>
      </c>
      <c r="C12" s="526"/>
      <c r="D12" s="216">
        <f>DatosDelitos!C9</f>
        <v>8</v>
      </c>
      <c r="E12" s="217">
        <f>DatosDelitos!H9</f>
        <v>1</v>
      </c>
      <c r="F12" s="217">
        <f>DatosDelitos!I9</f>
        <v>0</v>
      </c>
      <c r="G12" s="217">
        <f>DatosDelitos!J9</f>
        <v>0</v>
      </c>
      <c r="H12" s="217">
        <f>DatosDelitos!K9</f>
        <v>0</v>
      </c>
      <c r="I12" s="217">
        <f>DatosDelitos!L9</f>
        <v>0</v>
      </c>
      <c r="J12" s="217">
        <f>DatosDelitos!M9</f>
        <v>0</v>
      </c>
      <c r="K12" s="217">
        <f>DatosDelitos!O9</f>
        <v>0</v>
      </c>
      <c r="L12" s="218">
        <f>DatosDelitos!P9</f>
        <v>0</v>
      </c>
    </row>
    <row r="13" spans="2:12" ht="12.75" customHeight="1">
      <c r="B13" s="526" t="s">
        <v>923</v>
      </c>
      <c r="C13" s="526"/>
      <c r="D13" s="216">
        <f>DatosDelitos!C19</f>
        <v>0</v>
      </c>
      <c r="E13" s="217">
        <f>DatosDelitos!H19</f>
        <v>0</v>
      </c>
      <c r="F13" s="217">
        <f>DatosDelitos!I19</f>
        <v>2</v>
      </c>
      <c r="G13" s="217">
        <f>DatosDelitos!J19</f>
        <v>0</v>
      </c>
      <c r="H13" s="217">
        <f>DatosDelitos!K19</f>
        <v>0</v>
      </c>
      <c r="I13" s="217">
        <f>DatosDelitos!L19</f>
        <v>0</v>
      </c>
      <c r="J13" s="217">
        <f>DatosDelitos!M19</f>
        <v>0</v>
      </c>
      <c r="K13" s="217">
        <f>DatosDelitos!O19</f>
        <v>0</v>
      </c>
      <c r="L13" s="218">
        <f>DatosDelitos!P19</f>
        <v>1</v>
      </c>
    </row>
    <row r="14" spans="2:12" ht="12.75" customHeight="1">
      <c r="B14" s="526" t="s">
        <v>926</v>
      </c>
      <c r="C14" s="526"/>
      <c r="D14" s="216">
        <f>DatosDelitos!C22</f>
        <v>0</v>
      </c>
      <c r="E14" s="217">
        <f>DatosDelitos!H22</f>
        <v>0</v>
      </c>
      <c r="F14" s="217">
        <f>DatosDelitos!I22</f>
        <v>0</v>
      </c>
      <c r="G14" s="217">
        <f>DatosDelitos!J22</f>
        <v>0</v>
      </c>
      <c r="H14" s="217">
        <f>DatosDelitos!K22</f>
        <v>0</v>
      </c>
      <c r="I14" s="217">
        <f>DatosDelitos!L22</f>
        <v>0</v>
      </c>
      <c r="J14" s="217">
        <f>DatosDelitos!M22</f>
        <v>0</v>
      </c>
      <c r="K14" s="217">
        <f>DatosDelitos!O22</f>
        <v>0</v>
      </c>
      <c r="L14" s="218">
        <f>DatosDelitos!P22</f>
        <v>0</v>
      </c>
    </row>
    <row r="15" spans="2:12" ht="12.75" customHeight="1">
      <c r="B15" s="526" t="s">
        <v>122</v>
      </c>
      <c r="C15" s="526"/>
      <c r="D15" s="216">
        <f>DatosDelitos!C16+DatosDelitos!C39</f>
        <v>2976</v>
      </c>
      <c r="E15" s="217">
        <f>DatosDelitos!H16+DatosDelitos!H39</f>
        <v>331</v>
      </c>
      <c r="F15" s="217">
        <f>DatosDelitos!I16+DatosDelitos!I39</f>
        <v>187</v>
      </c>
      <c r="G15" s="217">
        <f>DatosDelitos!J16+DatosDelitos!J39</f>
        <v>4</v>
      </c>
      <c r="H15" s="217">
        <f>DatosDelitos!K16+DatosDelitos!K39</f>
        <v>4</v>
      </c>
      <c r="I15" s="217">
        <f>DatosDelitos!L16+DatosDelitos!L39</f>
        <v>0</v>
      </c>
      <c r="J15" s="217">
        <f>DatosDelitos!M16+DatosDelitos!M39</f>
        <v>0</v>
      </c>
      <c r="K15" s="217">
        <f>DatosDelitos!O16+DatosDelitos!O39</f>
        <v>4</v>
      </c>
      <c r="L15" s="218">
        <f>DatosDelitos!P16+DatosDelitos!P39</f>
        <v>797</v>
      </c>
    </row>
    <row r="16" spans="2:12" ht="12.75" customHeight="1">
      <c r="B16" s="526" t="s">
        <v>123</v>
      </c>
      <c r="C16" s="526"/>
      <c r="D16" s="216">
        <f>DatosDelitos!C29</f>
        <v>1463</v>
      </c>
      <c r="E16" s="217">
        <f>DatosDelitos!H29</f>
        <v>104</v>
      </c>
      <c r="F16" s="217">
        <f>DatosDelitos!I29</f>
        <v>118</v>
      </c>
      <c r="G16" s="217">
        <f>DatosDelitos!J29</f>
        <v>0</v>
      </c>
      <c r="H16" s="217">
        <f>DatosDelitos!K29</f>
        <v>0</v>
      </c>
      <c r="I16" s="217">
        <f>DatosDelitos!L29</f>
        <v>2</v>
      </c>
      <c r="J16" s="217">
        <f>DatosDelitos!M29</f>
        <v>1</v>
      </c>
      <c r="K16" s="217">
        <f>DatosDelitos!O29</f>
        <v>11</v>
      </c>
      <c r="L16" s="218">
        <f>DatosDelitos!P29</f>
        <v>364</v>
      </c>
    </row>
    <row r="17" spans="2:12" ht="12.75" customHeight="1">
      <c r="B17" s="526" t="s">
        <v>124</v>
      </c>
      <c r="C17" s="526"/>
      <c r="D17" s="216">
        <f>DatosDelitos!C37</f>
        <v>189</v>
      </c>
      <c r="E17" s="217">
        <f>DatosDelitos!H37</f>
        <v>27</v>
      </c>
      <c r="F17" s="217">
        <f>DatosDelitos!I37</f>
        <v>32</v>
      </c>
      <c r="G17" s="217">
        <f>DatosDelitos!J37</f>
        <v>1</v>
      </c>
      <c r="H17" s="217">
        <f>DatosDelitos!K37</f>
        <v>0</v>
      </c>
      <c r="I17" s="217">
        <f>DatosDelitos!L37</f>
        <v>0</v>
      </c>
      <c r="J17" s="217">
        <f>DatosDelitos!M37</f>
        <v>0</v>
      </c>
      <c r="K17" s="217">
        <f>DatosDelitos!O37</f>
        <v>3</v>
      </c>
      <c r="L17" s="218">
        <f>DatosDelitos!P37</f>
        <v>39</v>
      </c>
    </row>
    <row r="18" spans="2:12" ht="12.75" customHeight="1">
      <c r="B18" s="526" t="s">
        <v>125</v>
      </c>
      <c r="C18" s="526"/>
      <c r="D18" s="216">
        <f>DatosDelitos!C45</f>
        <v>545</v>
      </c>
      <c r="E18" s="217">
        <f>DatosDelitos!H45</f>
        <v>76</v>
      </c>
      <c r="F18" s="217">
        <f>DatosDelitos!I45</f>
        <v>53</v>
      </c>
      <c r="G18" s="217">
        <f>DatosDelitos!J45</f>
        <v>32</v>
      </c>
      <c r="H18" s="217">
        <f>DatosDelitos!K45</f>
        <v>20</v>
      </c>
      <c r="I18" s="217">
        <f>DatosDelitos!L45</f>
        <v>0</v>
      </c>
      <c r="J18" s="217">
        <f>DatosDelitos!M45</f>
        <v>0</v>
      </c>
      <c r="K18" s="217">
        <f>DatosDelitos!O45</f>
        <v>21</v>
      </c>
      <c r="L18" s="218">
        <f>DatosDelitos!P45</f>
        <v>80</v>
      </c>
    </row>
    <row r="19" spans="2:12" ht="12.75" customHeight="1">
      <c r="B19" s="526" t="s">
        <v>126</v>
      </c>
      <c r="C19" s="526"/>
      <c r="D19" s="216">
        <f>DatosDelitos!C64</f>
        <v>10</v>
      </c>
      <c r="E19" s="217">
        <f>DatosDelitos!H64</f>
        <v>3</v>
      </c>
      <c r="F19" s="217">
        <f>DatosDelitos!I64</f>
        <v>0</v>
      </c>
      <c r="G19" s="217">
        <f>DatosDelitos!J64</f>
        <v>0</v>
      </c>
      <c r="H19" s="217">
        <f>DatosDelitos!K64</f>
        <v>0</v>
      </c>
      <c r="I19" s="217">
        <f>DatosDelitos!L64</f>
        <v>0</v>
      </c>
      <c r="J19" s="217">
        <f>DatosDelitos!M64</f>
        <v>0</v>
      </c>
      <c r="K19" s="217">
        <f>DatosDelitos!O64</f>
        <v>0</v>
      </c>
      <c r="L19" s="218">
        <f>DatosDelitos!P64</f>
        <v>1</v>
      </c>
    </row>
    <row r="20" spans="2:12" ht="27" customHeight="1">
      <c r="B20" s="526" t="s">
        <v>127</v>
      </c>
      <c r="C20" s="526"/>
      <c r="D20" s="216">
        <f>DatosDelitos!C66</f>
        <v>48</v>
      </c>
      <c r="E20" s="217">
        <f>DatosDelitos!H66</f>
        <v>11</v>
      </c>
      <c r="F20" s="217">
        <f>DatosDelitos!I66</f>
        <v>7</v>
      </c>
      <c r="G20" s="217">
        <f>DatosDelitos!J66</f>
        <v>0</v>
      </c>
      <c r="H20" s="217">
        <f>DatosDelitos!K66</f>
        <v>1</v>
      </c>
      <c r="I20" s="217">
        <f>DatosDelitos!L66</f>
        <v>0</v>
      </c>
      <c r="J20" s="217">
        <f>DatosDelitos!M66</f>
        <v>0</v>
      </c>
      <c r="K20" s="217">
        <f>DatosDelitos!O66</f>
        <v>0</v>
      </c>
      <c r="L20" s="218">
        <f>DatosDelitos!P66</f>
        <v>4</v>
      </c>
    </row>
    <row r="21" spans="2:12" ht="12.75" customHeight="1">
      <c r="B21" s="526" t="s">
        <v>128</v>
      </c>
      <c r="C21" s="526"/>
      <c r="D21" s="216">
        <f>DatosDelitos!C72</f>
        <v>212</v>
      </c>
      <c r="E21" s="217">
        <f>DatosDelitos!H72</f>
        <v>10</v>
      </c>
      <c r="F21" s="217">
        <f>DatosDelitos!I72</f>
        <v>2</v>
      </c>
      <c r="G21" s="217">
        <f>DatosDelitos!J72</f>
        <v>0</v>
      </c>
      <c r="H21" s="217">
        <f>DatosDelitos!K72</f>
        <v>0</v>
      </c>
      <c r="I21" s="217">
        <f>DatosDelitos!L72</f>
        <v>0</v>
      </c>
      <c r="J21" s="217">
        <f>DatosDelitos!M72</f>
        <v>0</v>
      </c>
      <c r="K21" s="217">
        <f>DatosDelitos!O72</f>
        <v>0</v>
      </c>
      <c r="L21" s="218">
        <f>DatosDelitos!P72</f>
        <v>3</v>
      </c>
    </row>
    <row r="22" spans="2:12" ht="12.75" customHeight="1">
      <c r="B22" s="526" t="s">
        <v>129</v>
      </c>
      <c r="C22" s="526"/>
      <c r="D22" s="216">
        <f>DatosDelitos!C75</f>
        <v>1894</v>
      </c>
      <c r="E22" s="217">
        <f>DatosDelitos!H75</f>
        <v>820</v>
      </c>
      <c r="F22" s="217">
        <f>DatosDelitos!I75</f>
        <v>500</v>
      </c>
      <c r="G22" s="217">
        <f>DatosDelitos!J75</f>
        <v>0</v>
      </c>
      <c r="H22" s="217">
        <f>DatosDelitos!K75</f>
        <v>0</v>
      </c>
      <c r="I22" s="217">
        <f>DatosDelitos!L75</f>
        <v>0</v>
      </c>
      <c r="J22" s="217">
        <f>DatosDelitos!M75</f>
        <v>0</v>
      </c>
      <c r="K22" s="217">
        <f>DatosDelitos!O75</f>
        <v>0</v>
      </c>
      <c r="L22" s="218">
        <f>DatosDelitos!P75</f>
        <v>350</v>
      </c>
    </row>
    <row r="23" spans="2:12" ht="12.75" customHeight="1">
      <c r="B23" s="526" t="s">
        <v>130</v>
      </c>
      <c r="C23" s="526"/>
      <c r="D23" s="216">
        <f>DatosDelitos!C87</f>
        <v>69482</v>
      </c>
      <c r="E23" s="217">
        <f>DatosDelitos!H87</f>
        <v>2266</v>
      </c>
      <c r="F23" s="217">
        <f>DatosDelitos!I87</f>
        <v>1567</v>
      </c>
      <c r="G23" s="217">
        <f>DatosDelitos!J87</f>
        <v>1</v>
      </c>
      <c r="H23" s="217">
        <f>DatosDelitos!K87</f>
        <v>8</v>
      </c>
      <c r="I23" s="217">
        <f>DatosDelitos!L87</f>
        <v>0</v>
      </c>
      <c r="J23" s="217">
        <f>DatosDelitos!M87</f>
        <v>2</v>
      </c>
      <c r="K23" s="217">
        <f>DatosDelitos!O87</f>
        <v>338</v>
      </c>
      <c r="L23" s="218">
        <f>DatosDelitos!P87</f>
        <v>1813</v>
      </c>
    </row>
    <row r="24" spans="2:12" ht="27" customHeight="1">
      <c r="B24" s="526" t="s">
        <v>131</v>
      </c>
      <c r="C24" s="526"/>
      <c r="D24" s="216">
        <f>DatosDelitos!C116</f>
        <v>21</v>
      </c>
      <c r="E24" s="217">
        <f>DatosDelitos!H116</f>
        <v>18</v>
      </c>
      <c r="F24" s="217">
        <f>DatosDelitos!I116</f>
        <v>15</v>
      </c>
      <c r="G24" s="217">
        <f>DatosDelitos!J116</f>
        <v>0</v>
      </c>
      <c r="H24" s="217">
        <f>DatosDelitos!K116</f>
        <v>0</v>
      </c>
      <c r="I24" s="217">
        <f>DatosDelitos!L116</f>
        <v>0</v>
      </c>
      <c r="J24" s="217">
        <f>DatosDelitos!M116</f>
        <v>0</v>
      </c>
      <c r="K24" s="217">
        <f>DatosDelitos!O116</f>
        <v>0</v>
      </c>
      <c r="L24" s="218">
        <f>DatosDelitos!P116</f>
        <v>14</v>
      </c>
    </row>
    <row r="25" spans="2:12" ht="12.75" customHeight="1">
      <c r="B25" s="526" t="s">
        <v>132</v>
      </c>
      <c r="C25" s="526"/>
      <c r="D25" s="216">
        <f>DatosDelitos!C122</f>
        <v>57</v>
      </c>
      <c r="E25" s="217">
        <f>DatosDelitos!H122</f>
        <v>37</v>
      </c>
      <c r="F25" s="217">
        <f>DatosDelitos!I122</f>
        <v>44</v>
      </c>
      <c r="G25" s="217">
        <f>DatosDelitos!J122</f>
        <v>2</v>
      </c>
      <c r="H25" s="217">
        <f>DatosDelitos!K122</f>
        <v>2</v>
      </c>
      <c r="I25" s="217">
        <f>DatosDelitos!L122</f>
        <v>0</v>
      </c>
      <c r="J25" s="217">
        <f>DatosDelitos!M122</f>
        <v>0</v>
      </c>
      <c r="K25" s="217">
        <f>DatosDelitos!O122</f>
        <v>2</v>
      </c>
      <c r="L25" s="218">
        <f>DatosDelitos!P122</f>
        <v>25</v>
      </c>
    </row>
    <row r="26" spans="2:12" ht="12.75" customHeight="1">
      <c r="B26" s="526" t="s">
        <v>133</v>
      </c>
      <c r="C26" s="526"/>
      <c r="D26" s="216">
        <f>DatosDelitos!C129</f>
        <v>16</v>
      </c>
      <c r="E26" s="217">
        <f>DatosDelitos!H129</f>
        <v>3</v>
      </c>
      <c r="F26" s="217">
        <f>DatosDelitos!I129</f>
        <v>4</v>
      </c>
      <c r="G26" s="217">
        <f>DatosDelitos!J129</f>
        <v>0</v>
      </c>
      <c r="H26" s="217">
        <f>DatosDelitos!K129</f>
        <v>1</v>
      </c>
      <c r="I26" s="217">
        <f>DatosDelitos!L129</f>
        <v>0</v>
      </c>
      <c r="J26" s="217">
        <f>DatosDelitos!M129</f>
        <v>0</v>
      </c>
      <c r="K26" s="217">
        <f>DatosDelitos!O129</f>
        <v>2</v>
      </c>
      <c r="L26" s="218">
        <f>DatosDelitos!P129</f>
        <v>2</v>
      </c>
    </row>
    <row r="27" spans="2:12" ht="38.25" customHeight="1">
      <c r="B27" s="526" t="s">
        <v>134</v>
      </c>
      <c r="C27" s="526"/>
      <c r="D27" s="216">
        <f>DatosDelitos!C132</f>
        <v>133</v>
      </c>
      <c r="E27" s="217">
        <f>DatosDelitos!H132</f>
        <v>51</v>
      </c>
      <c r="F27" s="217">
        <f>DatosDelitos!I132</f>
        <v>29</v>
      </c>
      <c r="G27" s="217">
        <f>DatosDelitos!J132</f>
        <v>0</v>
      </c>
      <c r="H27" s="217">
        <f>DatosDelitos!K132</f>
        <v>1</v>
      </c>
      <c r="I27" s="217">
        <f>DatosDelitos!L132</f>
        <v>0</v>
      </c>
      <c r="J27" s="217">
        <f>DatosDelitos!M132</f>
        <v>0</v>
      </c>
      <c r="K27" s="217">
        <f>DatosDelitos!O132</f>
        <v>0</v>
      </c>
      <c r="L27" s="218">
        <f>DatosDelitos!P132</f>
        <v>24</v>
      </c>
    </row>
    <row r="28" spans="2:12" ht="12.75" customHeight="1">
      <c r="B28" s="526" t="s">
        <v>135</v>
      </c>
      <c r="C28" s="526"/>
      <c r="D28" s="216">
        <f>DatosDelitos!C141+SUM(DatosDelitos!C152:C157)</f>
        <v>511</v>
      </c>
      <c r="E28" s="217">
        <f>DatosDelitos!H141+SUM(DatosDelitos!H152:H157)</f>
        <v>103</v>
      </c>
      <c r="F28" s="217">
        <f>DatosDelitos!I141+SUM(DatosDelitos!I152:I157)</f>
        <v>23</v>
      </c>
      <c r="G28" s="217">
        <f>DatosDelitos!J141+SUM(DatosDelitos!J152:J157)</f>
        <v>3</v>
      </c>
      <c r="H28" s="217">
        <f>DatosDelitos!K141+SUM(DatosDelitos!K152:K157)</f>
        <v>2</v>
      </c>
      <c r="I28" s="217">
        <f>DatosDelitos!L141+SUM(DatosDelitos!L152:L157)</f>
        <v>0</v>
      </c>
      <c r="J28" s="217">
        <f>DatosDelitos!M141+SUM(DatosDelitos!M152:M157)</f>
        <v>0</v>
      </c>
      <c r="K28" s="217">
        <f>DatosDelitos!O141+SUM(DatosDelitos!O152:O157)</f>
        <v>46</v>
      </c>
      <c r="L28" s="218">
        <f>DatosDelitos!P141+SUM(DatosDelitos!P152:P157)</f>
        <v>28</v>
      </c>
    </row>
    <row r="29" spans="2:12" ht="12.75" customHeight="1">
      <c r="B29" s="526" t="s">
        <v>136</v>
      </c>
      <c r="C29" s="526"/>
      <c r="D29" s="216">
        <f>SUM(DatosDelitos!C158:C161)</f>
        <v>435</v>
      </c>
      <c r="E29" s="217">
        <f>SUM(DatosDelitos!H158:H161)</f>
        <v>177</v>
      </c>
      <c r="F29" s="217">
        <f>SUM(DatosDelitos!I158:I161)</f>
        <v>144</v>
      </c>
      <c r="G29" s="217">
        <f>SUM(DatosDelitos!J158:J161)</f>
        <v>0</v>
      </c>
      <c r="H29" s="217">
        <f>SUM(DatosDelitos!K158:K161)</f>
        <v>2</v>
      </c>
      <c r="I29" s="217">
        <f>SUM(DatosDelitos!L158:L161)</f>
        <v>0</v>
      </c>
      <c r="J29" s="217">
        <f>SUM(DatosDelitos!M158:M161)</f>
        <v>0</v>
      </c>
      <c r="K29" s="217">
        <f>SUM(DatosDelitos!O158:O161)</f>
        <v>86</v>
      </c>
      <c r="L29" s="218">
        <f>SUM(DatosDelitos!P158:P161)</f>
        <v>97</v>
      </c>
    </row>
    <row r="30" spans="2:12" ht="12.75" customHeight="1">
      <c r="B30" s="526" t="s">
        <v>137</v>
      </c>
      <c r="C30" s="526"/>
      <c r="D30" s="216">
        <f>DatosDelitos!C162</f>
        <v>970</v>
      </c>
      <c r="E30" s="217">
        <f>DatosDelitos!H162</f>
        <v>373</v>
      </c>
      <c r="F30" s="217">
        <f>DatosDelitos!I162</f>
        <v>356</v>
      </c>
      <c r="G30" s="217">
        <f>DatosDelitos!J162</f>
        <v>0</v>
      </c>
      <c r="H30" s="217">
        <f>DatosDelitos!K162</f>
        <v>0</v>
      </c>
      <c r="I30" s="217">
        <f>DatosDelitos!L162</f>
        <v>0</v>
      </c>
      <c r="J30" s="217">
        <f>DatosDelitos!M162</f>
        <v>0</v>
      </c>
      <c r="K30" s="217">
        <f>DatosDelitos!O162</f>
        <v>3</v>
      </c>
      <c r="L30" s="218">
        <f>DatosDelitos!P162</f>
        <v>3799</v>
      </c>
    </row>
    <row r="31" spans="2:12" ht="12.75" customHeight="1">
      <c r="B31" s="526" t="s">
        <v>138</v>
      </c>
      <c r="C31" s="526"/>
      <c r="D31" s="216">
        <f>DatosDelitos!C170</f>
        <v>877</v>
      </c>
      <c r="E31" s="217">
        <f>DatosDelitos!H170</f>
        <v>186</v>
      </c>
      <c r="F31" s="217">
        <f>DatosDelitos!I170</f>
        <v>160</v>
      </c>
      <c r="G31" s="217">
        <f>DatosDelitos!J170</f>
        <v>0</v>
      </c>
      <c r="H31" s="217">
        <f>DatosDelitos!K170</f>
        <v>2</v>
      </c>
      <c r="I31" s="217">
        <f>DatosDelitos!L170</f>
        <v>0</v>
      </c>
      <c r="J31" s="217">
        <f>DatosDelitos!M170</f>
        <v>0</v>
      </c>
      <c r="K31" s="217">
        <f>DatosDelitos!O170</f>
        <v>1</v>
      </c>
      <c r="L31" s="218">
        <f>DatosDelitos!P170</f>
        <v>117</v>
      </c>
    </row>
    <row r="32" spans="2:12" ht="12.75" customHeight="1">
      <c r="B32" s="526" t="s">
        <v>139</v>
      </c>
      <c r="C32" s="526"/>
      <c r="D32" s="216">
        <f>DatosDelitos!C185</f>
        <v>87</v>
      </c>
      <c r="E32" s="217">
        <f>DatosDelitos!H185</f>
        <v>24</v>
      </c>
      <c r="F32" s="217">
        <f>DatosDelitos!I185</f>
        <v>17</v>
      </c>
      <c r="G32" s="217">
        <f>DatosDelitos!J185</f>
        <v>0</v>
      </c>
      <c r="H32" s="217">
        <f>DatosDelitos!K185</f>
        <v>0</v>
      </c>
      <c r="I32" s="217">
        <f>DatosDelitos!L185</f>
        <v>2</v>
      </c>
      <c r="J32" s="217">
        <f>DatosDelitos!M185</f>
        <v>0</v>
      </c>
      <c r="K32" s="217">
        <f>DatosDelitos!O185</f>
        <v>0</v>
      </c>
      <c r="L32" s="218">
        <f>DatosDelitos!P185</f>
        <v>6</v>
      </c>
    </row>
    <row r="33" spans="2:12" ht="12.75" customHeight="1">
      <c r="B33" s="526" t="s">
        <v>140</v>
      </c>
      <c r="C33" s="526"/>
      <c r="D33" s="216">
        <f>DatosDelitos!C205</f>
        <v>1229</v>
      </c>
      <c r="E33" s="217">
        <f>DatosDelitos!H205</f>
        <v>343</v>
      </c>
      <c r="F33" s="217">
        <f>DatosDelitos!I205</f>
        <v>261</v>
      </c>
      <c r="G33" s="217">
        <f>DatosDelitos!J205</f>
        <v>1</v>
      </c>
      <c r="H33" s="217">
        <f>DatosDelitos!K205</f>
        <v>2</v>
      </c>
      <c r="I33" s="217">
        <f>DatosDelitos!L205</f>
        <v>0</v>
      </c>
      <c r="J33" s="217">
        <f>DatosDelitos!M205</f>
        <v>1</v>
      </c>
      <c r="K33" s="217">
        <f>DatosDelitos!O205</f>
        <v>23</v>
      </c>
      <c r="L33" s="218">
        <f>DatosDelitos!P205</f>
        <v>550</v>
      </c>
    </row>
    <row r="34" spans="2:12" ht="12.75" customHeight="1">
      <c r="B34" s="526" t="s">
        <v>141</v>
      </c>
      <c r="C34" s="526"/>
      <c r="D34" s="216">
        <f>DatosDelitos!C226</f>
        <v>14</v>
      </c>
      <c r="E34" s="217">
        <f>DatosDelitos!H226</f>
        <v>0</v>
      </c>
      <c r="F34" s="217">
        <f>DatosDelitos!I226</f>
        <v>0</v>
      </c>
      <c r="G34" s="217">
        <f>DatosDelitos!J226</f>
        <v>0</v>
      </c>
      <c r="H34" s="217">
        <f>DatosDelitos!K226</f>
        <v>0</v>
      </c>
      <c r="I34" s="217">
        <f>DatosDelitos!L226</f>
        <v>0</v>
      </c>
      <c r="J34" s="217">
        <f>DatosDelitos!M226</f>
        <v>0</v>
      </c>
      <c r="K34" s="217">
        <f>DatosDelitos!O226</f>
        <v>0</v>
      </c>
      <c r="L34" s="218">
        <f>DatosDelitos!P226</f>
        <v>1</v>
      </c>
    </row>
    <row r="35" spans="2:12" ht="12.75" customHeight="1">
      <c r="B35" s="526" t="s">
        <v>142</v>
      </c>
      <c r="C35" s="526"/>
      <c r="D35" s="216">
        <f>DatosDelitos!C253</f>
        <v>277</v>
      </c>
      <c r="E35" s="217">
        <f>DatosDelitos!H253</f>
        <v>139</v>
      </c>
      <c r="F35" s="217">
        <f>DatosDelitos!I253</f>
        <v>156</v>
      </c>
      <c r="G35" s="217">
        <f>DatosDelitos!J253</f>
        <v>0</v>
      </c>
      <c r="H35" s="217">
        <f>DatosDelitos!K253</f>
        <v>3</v>
      </c>
      <c r="I35" s="217">
        <f>DatosDelitos!L253</f>
        <v>0</v>
      </c>
      <c r="J35" s="217">
        <f>DatosDelitos!M253</f>
        <v>0</v>
      </c>
      <c r="K35" s="217">
        <f>DatosDelitos!O253</f>
        <v>5</v>
      </c>
      <c r="L35" s="218">
        <f>DatosDelitos!P253</f>
        <v>367</v>
      </c>
    </row>
    <row r="36" spans="2:12" ht="38.25" customHeight="1">
      <c r="B36" s="526" t="s">
        <v>143</v>
      </c>
      <c r="C36" s="526"/>
      <c r="D36" s="216">
        <f>DatosDelitos!C277</f>
        <v>0</v>
      </c>
      <c r="E36" s="217">
        <f>DatosDelitos!H277</f>
        <v>0</v>
      </c>
      <c r="F36" s="217">
        <f>DatosDelitos!I277</f>
        <v>0</v>
      </c>
      <c r="G36" s="217">
        <f>DatosDelitos!J277</f>
        <v>0</v>
      </c>
      <c r="H36" s="217">
        <f>DatosDelitos!K277</f>
        <v>0</v>
      </c>
      <c r="I36" s="217">
        <f>DatosDelitos!L277</f>
        <v>0</v>
      </c>
      <c r="J36" s="217">
        <f>DatosDelitos!M277</f>
        <v>0</v>
      </c>
      <c r="K36" s="217">
        <f>DatosDelitos!O277</f>
        <v>0</v>
      </c>
      <c r="L36" s="218">
        <f>DatosDelitos!P277</f>
        <v>0</v>
      </c>
    </row>
    <row r="37" spans="2:12" ht="12.75" customHeight="1">
      <c r="B37" s="526" t="s">
        <v>144</v>
      </c>
      <c r="C37" s="526"/>
      <c r="D37" s="216">
        <f>DatosDelitos!C281</f>
        <v>0</v>
      </c>
      <c r="E37" s="217">
        <f>DatosDelitos!H281</f>
        <v>0</v>
      </c>
      <c r="F37" s="217">
        <f>DatosDelitos!I281</f>
        <v>0</v>
      </c>
      <c r="G37" s="217">
        <f>DatosDelitos!J281</f>
        <v>0</v>
      </c>
      <c r="H37" s="217">
        <f>DatosDelitos!K281</f>
        <v>0</v>
      </c>
      <c r="I37" s="217">
        <f>DatosDelitos!L281</f>
        <v>0</v>
      </c>
      <c r="J37" s="217">
        <f>DatosDelitos!M281</f>
        <v>0</v>
      </c>
      <c r="K37" s="217">
        <f>DatosDelitos!O281</f>
        <v>0</v>
      </c>
      <c r="L37" s="218">
        <f>DatosDelitos!P281</f>
        <v>0</v>
      </c>
    </row>
    <row r="38" spans="2:12" ht="12.75" customHeight="1">
      <c r="B38" s="526" t="s">
        <v>145</v>
      </c>
      <c r="C38" s="526"/>
      <c r="D38" s="216">
        <f>DatosDelitos!C288+DatosDelitos!C294+DatosDelitos!C297</f>
        <v>5</v>
      </c>
      <c r="E38" s="217">
        <f>DatosDelitos!H288+DatosDelitos!H294+DatosDelitos!H297</f>
        <v>0</v>
      </c>
      <c r="F38" s="217">
        <f>DatosDelitos!I288+DatosDelitos!I294+DatosDelitos!I297</f>
        <v>0</v>
      </c>
      <c r="G38" s="217">
        <f>DatosDelitos!J288+DatosDelitos!J294+DatosDelitos!J297</f>
        <v>0</v>
      </c>
      <c r="H38" s="217">
        <f>DatosDelitos!K288+DatosDelitos!K294+DatosDelitos!K297</f>
        <v>0</v>
      </c>
      <c r="I38" s="217">
        <f>DatosDelitos!L288+DatosDelitos!L294+DatosDelitos!L297</f>
        <v>0</v>
      </c>
      <c r="J38" s="217">
        <f>DatosDelitos!M288+DatosDelitos!M294+DatosDelitos!M297</f>
        <v>0</v>
      </c>
      <c r="K38" s="217">
        <f>DatosDelitos!O288+DatosDelitos!O294+DatosDelitos!O297</f>
        <v>8</v>
      </c>
      <c r="L38" s="218">
        <f>DatosDelitos!P288+DatosDelitos!P294+DatosDelitos!P297</f>
        <v>0</v>
      </c>
    </row>
    <row r="39" spans="2:12" ht="12.75" customHeight="1">
      <c r="B39" s="528" t="s">
        <v>146</v>
      </c>
      <c r="C39" s="528"/>
      <c r="D39" s="219">
        <f>DatosDelitos!C299</f>
        <v>23437</v>
      </c>
      <c r="E39" s="220">
        <f>DatosDelitos!H299</f>
        <v>0</v>
      </c>
      <c r="F39" s="220">
        <f>DatosDelitos!I299</f>
        <v>0</v>
      </c>
      <c r="G39" s="220">
        <f>DatosDelitos!J299</f>
        <v>11</v>
      </c>
      <c r="H39" s="220">
        <f>DatosDelitos!K299</f>
        <v>0</v>
      </c>
      <c r="I39" s="220">
        <f>DatosDelitos!L299</f>
        <v>0</v>
      </c>
      <c r="J39" s="220">
        <f>DatosDelitos!M299</f>
        <v>0</v>
      </c>
      <c r="K39" s="220">
        <f>DatosDelitos!O299</f>
        <v>0</v>
      </c>
      <c r="L39" s="221">
        <f>DatosDelitos!P299</f>
        <v>0</v>
      </c>
    </row>
    <row r="42" spans="2:13" ht="15.75">
      <c r="B42" s="222" t="s">
        <v>147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</row>
    <row r="44" spans="4:5" ht="38.25">
      <c r="D44" s="198" t="s">
        <v>902</v>
      </c>
      <c r="E44" s="200" t="s">
        <v>903</v>
      </c>
    </row>
    <row r="45" spans="2:5" ht="12.75" customHeight="1">
      <c r="B45" s="529" t="s">
        <v>148</v>
      </c>
      <c r="C45" s="529"/>
      <c r="D45" s="213">
        <f>DatosDelitos!F4</f>
        <v>0</v>
      </c>
      <c r="E45" s="213">
        <f>DatosDelitos!G4</f>
        <v>0</v>
      </c>
    </row>
    <row r="46" spans="2:5" ht="12.75" customHeight="1">
      <c r="B46" s="530" t="s">
        <v>149</v>
      </c>
      <c r="C46" s="530"/>
      <c r="D46" s="216">
        <f>DatosDelitos!F12-DatosDelitos!F16</f>
        <v>234</v>
      </c>
      <c r="E46" s="216">
        <f>DatosDelitos!G12-DatosDelitos!G16</f>
        <v>131</v>
      </c>
    </row>
    <row r="47" spans="2:5" ht="12.75" customHeight="1">
      <c r="B47" s="530" t="s">
        <v>913</v>
      </c>
      <c r="C47" s="530"/>
      <c r="D47" s="216">
        <f>DatosDelitos!F9</f>
        <v>0</v>
      </c>
      <c r="E47" s="216">
        <f>DatosDelitos!G9</f>
        <v>0</v>
      </c>
    </row>
    <row r="48" spans="2:5" ht="12.75" customHeight="1">
      <c r="B48" s="530" t="s">
        <v>923</v>
      </c>
      <c r="C48" s="530"/>
      <c r="D48" s="216">
        <f>DatosDelitos!F19</f>
        <v>0</v>
      </c>
      <c r="E48" s="216">
        <f>DatosDelitos!G19</f>
        <v>0</v>
      </c>
    </row>
    <row r="49" spans="2:5" ht="12.75" customHeight="1">
      <c r="B49" s="530" t="s">
        <v>926</v>
      </c>
      <c r="C49" s="530"/>
      <c r="D49" s="216">
        <f>DatosDelitos!F22</f>
        <v>0</v>
      </c>
      <c r="E49" s="216">
        <f>DatosDelitos!G22</f>
        <v>0</v>
      </c>
    </row>
    <row r="50" spans="2:5" ht="12.75" customHeight="1">
      <c r="B50" s="530" t="s">
        <v>122</v>
      </c>
      <c r="C50" s="530"/>
      <c r="D50" s="216">
        <f>DatosDelitos!F16+DatosDelitos!F39</f>
        <v>2508</v>
      </c>
      <c r="E50" s="216">
        <f>DatosDelitos!G16+DatosDelitos!G39</f>
        <v>1091</v>
      </c>
    </row>
    <row r="51" spans="2:5" ht="12.75" customHeight="1">
      <c r="B51" s="530" t="s">
        <v>123</v>
      </c>
      <c r="C51" s="530"/>
      <c r="D51" s="216">
        <f>DatosDelitos!F29</f>
        <v>431</v>
      </c>
      <c r="E51" s="216">
        <f>DatosDelitos!G29</f>
        <v>367</v>
      </c>
    </row>
    <row r="52" spans="2:5" ht="12.75" customHeight="1">
      <c r="B52" s="530" t="s">
        <v>124</v>
      </c>
      <c r="C52" s="530"/>
      <c r="D52" s="216">
        <f>DatosDelitos!F37</f>
        <v>186</v>
      </c>
      <c r="E52" s="216">
        <f>DatosDelitos!G37</f>
        <v>65</v>
      </c>
    </row>
    <row r="53" spans="2:5" ht="12.75" customHeight="1">
      <c r="B53" s="530" t="s">
        <v>125</v>
      </c>
      <c r="C53" s="530"/>
      <c r="D53" s="216">
        <f>DatosDelitos!F45</f>
        <v>40</v>
      </c>
      <c r="E53" s="216">
        <f>DatosDelitos!G45</f>
        <v>26</v>
      </c>
    </row>
    <row r="54" spans="2:5" ht="12.75" customHeight="1">
      <c r="B54" s="530" t="s">
        <v>126</v>
      </c>
      <c r="C54" s="530"/>
      <c r="D54" s="216">
        <f>DatosDelitos!F64</f>
        <v>0</v>
      </c>
      <c r="E54" s="216">
        <f>DatosDelitos!G64</f>
        <v>0</v>
      </c>
    </row>
    <row r="55" spans="2:5" ht="27" customHeight="1">
      <c r="B55" s="530" t="s">
        <v>150</v>
      </c>
      <c r="C55" s="530"/>
      <c r="D55" s="216">
        <f>DatosDelitos!F66</f>
        <v>7</v>
      </c>
      <c r="E55" s="216">
        <f>DatosDelitos!G66</f>
        <v>0</v>
      </c>
    </row>
    <row r="56" spans="2:5" ht="12.75" customHeight="1">
      <c r="B56" s="530" t="s">
        <v>128</v>
      </c>
      <c r="C56" s="530"/>
      <c r="D56" s="216">
        <f>DatosDelitos!F72</f>
        <v>1</v>
      </c>
      <c r="E56" s="216">
        <f>DatosDelitos!G72</f>
        <v>0</v>
      </c>
    </row>
    <row r="57" spans="2:5" ht="12.75" customHeight="1">
      <c r="B57" s="530" t="s">
        <v>129</v>
      </c>
      <c r="C57" s="530"/>
      <c r="D57" s="216">
        <f>DatosDelitos!F75</f>
        <v>51</v>
      </c>
      <c r="E57" s="216">
        <f>DatosDelitos!G75</f>
        <v>16</v>
      </c>
    </row>
    <row r="58" spans="2:5" ht="12.75" customHeight="1">
      <c r="B58" s="530" t="s">
        <v>130</v>
      </c>
      <c r="C58" s="530"/>
      <c r="D58" s="216">
        <f>DatosDelitos!F87</f>
        <v>1352</v>
      </c>
      <c r="E58" s="216">
        <f>DatosDelitos!G87</f>
        <v>1172</v>
      </c>
    </row>
    <row r="59" spans="2:5" ht="27" customHeight="1">
      <c r="B59" s="530" t="s">
        <v>151</v>
      </c>
      <c r="C59" s="530"/>
      <c r="D59" s="216">
        <f>DatosDelitos!F116</f>
        <v>0</v>
      </c>
      <c r="E59" s="216">
        <f>DatosDelitos!G116</f>
        <v>0</v>
      </c>
    </row>
    <row r="60" spans="2:5" ht="12.75" customHeight="1">
      <c r="B60" s="530" t="s">
        <v>132</v>
      </c>
      <c r="C60" s="530"/>
      <c r="D60" s="216">
        <f>DatosDelitos!F122</f>
        <v>0</v>
      </c>
      <c r="E60" s="216">
        <f>DatosDelitos!G122</f>
        <v>0</v>
      </c>
    </row>
    <row r="61" spans="2:5" ht="12.75" customHeight="1">
      <c r="B61" s="530" t="s">
        <v>133</v>
      </c>
      <c r="C61" s="530"/>
      <c r="D61" s="216">
        <f>DatosDelitos!F129</f>
        <v>0</v>
      </c>
      <c r="E61" s="216">
        <f>DatosDelitos!G129</f>
        <v>0</v>
      </c>
    </row>
    <row r="62" spans="2:5" ht="40.5" customHeight="1">
      <c r="B62" s="530" t="s">
        <v>134</v>
      </c>
      <c r="C62" s="530"/>
      <c r="D62" s="216">
        <f>DatosDelitos!F132</f>
        <v>3</v>
      </c>
      <c r="E62" s="216">
        <f>DatosDelitos!G132</f>
        <v>1</v>
      </c>
    </row>
    <row r="63" spans="2:5" ht="12.75" customHeight="1">
      <c r="B63" s="530" t="s">
        <v>135</v>
      </c>
      <c r="C63" s="530"/>
      <c r="D63" s="224">
        <f>DatosDelitos!F141+SUM(DatosDelitos!F152:F157)</f>
        <v>12</v>
      </c>
      <c r="E63" s="224">
        <f>DatosDelitos!G141+SUM(DatosDelitos!G152:G157)</f>
        <v>4</v>
      </c>
    </row>
    <row r="64" spans="2:5" ht="12.75" customHeight="1">
      <c r="B64" s="530" t="s">
        <v>136</v>
      </c>
      <c r="C64" s="530"/>
      <c r="D64" s="216">
        <f>SUM(DatosDelitos!F158:F161)</f>
        <v>6</v>
      </c>
      <c r="E64" s="216">
        <f>SUM(DatosDelitos!G158:G161)</f>
        <v>4</v>
      </c>
    </row>
    <row r="65" spans="2:5" ht="12.75" customHeight="1">
      <c r="B65" s="530" t="s">
        <v>137</v>
      </c>
      <c r="C65" s="530"/>
      <c r="D65" s="216">
        <f>DatosDelitos!F162</f>
        <v>3664</v>
      </c>
      <c r="E65" s="216">
        <f>DatosDelitos!G162</f>
        <v>3345</v>
      </c>
    </row>
    <row r="66" spans="2:5" ht="12.75" customHeight="1">
      <c r="B66" s="530" t="s">
        <v>138</v>
      </c>
      <c r="C66" s="530"/>
      <c r="D66" s="216">
        <f>DatosDelitos!F170</f>
        <v>30</v>
      </c>
      <c r="E66" s="216">
        <f>DatosDelitos!G170</f>
        <v>28</v>
      </c>
    </row>
    <row r="67" spans="2:5" ht="12.75" customHeight="1">
      <c r="B67" s="530" t="s">
        <v>139</v>
      </c>
      <c r="C67" s="530"/>
      <c r="D67" s="216">
        <f>DatosDelitos!F185</f>
        <v>0</v>
      </c>
      <c r="E67" s="216">
        <f>DatosDelitos!G185</f>
        <v>0</v>
      </c>
    </row>
    <row r="68" spans="2:5" ht="12.75" customHeight="1">
      <c r="B68" s="530" t="s">
        <v>140</v>
      </c>
      <c r="C68" s="530"/>
      <c r="D68" s="216">
        <f>DatosDelitos!F205</f>
        <v>592</v>
      </c>
      <c r="E68" s="216">
        <f>DatosDelitos!G205</f>
        <v>444</v>
      </c>
    </row>
    <row r="69" spans="2:5" ht="12.75" customHeight="1">
      <c r="B69" s="530" t="s">
        <v>141</v>
      </c>
      <c r="C69" s="530"/>
      <c r="D69" s="216">
        <f>DatosDelitos!F226</f>
        <v>0</v>
      </c>
      <c r="E69" s="216">
        <f>DatosDelitos!G226</f>
        <v>0</v>
      </c>
    </row>
    <row r="70" spans="2:5" ht="12.75" customHeight="1">
      <c r="B70" s="530" t="s">
        <v>142</v>
      </c>
      <c r="C70" s="530"/>
      <c r="D70" s="216">
        <f>DatosDelitos!F253</f>
        <v>323</v>
      </c>
      <c r="E70" s="216">
        <f>DatosDelitos!G253</f>
        <v>232</v>
      </c>
    </row>
    <row r="71" spans="2:5" ht="38.25" customHeight="1">
      <c r="B71" s="530" t="s">
        <v>143</v>
      </c>
      <c r="C71" s="530"/>
      <c r="D71" s="216">
        <f>DatosDelitos!F277</f>
        <v>0</v>
      </c>
      <c r="E71" s="216">
        <f>DatosDelitos!G277</f>
        <v>0</v>
      </c>
    </row>
    <row r="72" spans="2:5" ht="12.75" customHeight="1">
      <c r="B72" s="530" t="s">
        <v>144</v>
      </c>
      <c r="C72" s="530"/>
      <c r="D72" s="216">
        <f>DatosDelitos!F281</f>
        <v>0</v>
      </c>
      <c r="E72" s="216">
        <f>DatosDelitos!G281</f>
        <v>0</v>
      </c>
    </row>
    <row r="73" spans="2:5" ht="12.75" customHeight="1">
      <c r="B73" s="530" t="s">
        <v>145</v>
      </c>
      <c r="C73" s="530"/>
      <c r="D73" s="216">
        <f>DatosDelitos!F288+DatosDelitos!F294+DatosDelitos!F297</f>
        <v>0</v>
      </c>
      <c r="E73" s="216">
        <f>DatosDelitos!G288+DatosDelitos!G294+DatosDelitos!G297</f>
        <v>0</v>
      </c>
    </row>
    <row r="74" spans="2:5" ht="12.75" customHeight="1">
      <c r="B74" s="531" t="s">
        <v>146</v>
      </c>
      <c r="C74" s="531"/>
      <c r="D74" s="219">
        <f>DatosDelitos!F299</f>
        <v>0</v>
      </c>
      <c r="E74" s="219">
        <f>DatosDelitos!G299</f>
        <v>0</v>
      </c>
    </row>
    <row r="77" spans="2:13" ht="15.75">
      <c r="B77" s="225" t="s">
        <v>152</v>
      </c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</row>
    <row r="79" ht="38.25">
      <c r="D79" s="227" t="s">
        <v>906</v>
      </c>
    </row>
    <row r="80" spans="2:4" ht="12.75" customHeight="1">
      <c r="B80" s="529" t="s">
        <v>121</v>
      </c>
      <c r="C80" s="529"/>
      <c r="D80" s="228">
        <f>DatosDelitos!N4+DatosDelitos!N12-DatosDelitos!N16</f>
        <v>4</v>
      </c>
    </row>
    <row r="81" spans="2:4" ht="12.75" customHeight="1">
      <c r="B81" s="530" t="s">
        <v>913</v>
      </c>
      <c r="C81" s="530"/>
      <c r="D81" s="228">
        <f>DatosDelitos!N9</f>
        <v>0</v>
      </c>
    </row>
    <row r="82" spans="2:4" ht="12.75" customHeight="1">
      <c r="B82" s="530" t="s">
        <v>923</v>
      </c>
      <c r="C82" s="530"/>
      <c r="D82" s="228">
        <f>DatosDelitos!N19</f>
        <v>0</v>
      </c>
    </row>
    <row r="83" spans="2:4" ht="12.75" customHeight="1">
      <c r="B83" s="530" t="s">
        <v>926</v>
      </c>
      <c r="C83" s="530"/>
      <c r="D83" s="228">
        <f>DatosDelitos!N22</f>
        <v>0</v>
      </c>
    </row>
    <row r="84" spans="2:4" ht="12.75" customHeight="1">
      <c r="B84" s="530" t="s">
        <v>153</v>
      </c>
      <c r="C84" s="530"/>
      <c r="D84" s="228">
        <f>SUM(DatosDelitos!N16,DatosDelitos!N39)</f>
        <v>2</v>
      </c>
    </row>
    <row r="85" spans="2:4" ht="12.75" customHeight="1">
      <c r="B85" s="530" t="s">
        <v>123</v>
      </c>
      <c r="C85" s="530"/>
      <c r="D85" s="228">
        <f>DatosDelitos!N29</f>
        <v>5</v>
      </c>
    </row>
    <row r="86" spans="2:4" ht="12.75" customHeight="1">
      <c r="B86" s="530" t="s">
        <v>124</v>
      </c>
      <c r="C86" s="530"/>
      <c r="D86" s="228">
        <f>DatosDelitos!N37</f>
        <v>2</v>
      </c>
    </row>
    <row r="87" spans="2:4" ht="12.75" customHeight="1">
      <c r="B87" s="530" t="s">
        <v>125</v>
      </c>
      <c r="C87" s="530"/>
      <c r="D87" s="228">
        <f>DatosDelitos!N45</f>
        <v>0</v>
      </c>
    </row>
    <row r="88" spans="2:4" ht="12.75" customHeight="1">
      <c r="B88" s="530" t="s">
        <v>126</v>
      </c>
      <c r="C88" s="530"/>
      <c r="D88" s="228">
        <f>DatosDelitos!N64</f>
        <v>0</v>
      </c>
    </row>
    <row r="89" spans="2:4" ht="27" customHeight="1">
      <c r="B89" s="530" t="s">
        <v>150</v>
      </c>
      <c r="C89" s="530"/>
      <c r="D89" s="228">
        <f>DatosDelitos!N66</f>
        <v>0</v>
      </c>
    </row>
    <row r="90" spans="2:4" ht="12.75" customHeight="1">
      <c r="B90" s="530" t="s">
        <v>128</v>
      </c>
      <c r="C90" s="530"/>
      <c r="D90" s="228">
        <f>DatosDelitos!N72</f>
        <v>2</v>
      </c>
    </row>
    <row r="91" spans="2:4" ht="12.75" customHeight="1">
      <c r="B91" s="530" t="s">
        <v>129</v>
      </c>
      <c r="C91" s="530"/>
      <c r="D91" s="228">
        <f>DatosDelitos!N75</f>
        <v>9</v>
      </c>
    </row>
    <row r="92" spans="2:4" ht="12.75" customHeight="1">
      <c r="B92" s="530" t="s">
        <v>130</v>
      </c>
      <c r="C92" s="530"/>
      <c r="D92" s="228">
        <f>DatosDelitos!N87</f>
        <v>30</v>
      </c>
    </row>
    <row r="93" spans="2:4" ht="27" customHeight="1">
      <c r="B93" s="530" t="s">
        <v>151</v>
      </c>
      <c r="C93" s="530"/>
      <c r="D93" s="228">
        <f>DatosDelitos!N116</f>
        <v>12</v>
      </c>
    </row>
    <row r="94" spans="2:4" ht="12.75" customHeight="1">
      <c r="B94" s="530" t="s">
        <v>132</v>
      </c>
      <c r="C94" s="530"/>
      <c r="D94" s="228">
        <f>DatosDelitos!N122</f>
        <v>7</v>
      </c>
    </row>
    <row r="95" spans="2:4" ht="12.75" customHeight="1">
      <c r="B95" s="530" t="s">
        <v>133</v>
      </c>
      <c r="C95" s="530"/>
      <c r="D95" s="228">
        <f>DatosDelitos!N129</f>
        <v>1</v>
      </c>
    </row>
    <row r="96" spans="2:4" ht="12.75" customHeight="1">
      <c r="B96" s="530" t="s">
        <v>154</v>
      </c>
      <c r="C96" s="530"/>
      <c r="D96" s="228">
        <f>DatosDelitos!N133</f>
        <v>70</v>
      </c>
    </row>
    <row r="97" spans="2:4" ht="12.75" customHeight="1">
      <c r="B97" s="530" t="s">
        <v>155</v>
      </c>
      <c r="C97" s="530"/>
      <c r="D97" s="228">
        <f>SUM(DatosDelitos!N134,DatosDelitos!N135)</f>
        <v>3</v>
      </c>
    </row>
    <row r="98" spans="2:4" ht="12.75" customHeight="1">
      <c r="B98" s="530" t="s">
        <v>156</v>
      </c>
      <c r="C98" s="530"/>
      <c r="D98" s="228">
        <f>SUM(DatosDelitos!N136:N140)</f>
        <v>35</v>
      </c>
    </row>
    <row r="99" spans="2:4" ht="12.75" customHeight="1">
      <c r="B99" s="530" t="s">
        <v>135</v>
      </c>
      <c r="C99" s="530"/>
      <c r="D99" s="228">
        <f>SUM(SUM(DatosDelitos!N142:N145),SUM(DatosDelitos!N152:N157))</f>
        <v>2</v>
      </c>
    </row>
    <row r="100" spans="2:4" ht="12.75" customHeight="1">
      <c r="B100" s="530" t="s">
        <v>157</v>
      </c>
      <c r="C100" s="530"/>
      <c r="D100" s="228">
        <f>SUM(DatosDelitos!N146:N150)</f>
        <v>19</v>
      </c>
    </row>
    <row r="101" spans="2:4" ht="12.75" customHeight="1">
      <c r="B101" s="530" t="s">
        <v>136</v>
      </c>
      <c r="C101" s="530"/>
      <c r="D101" s="228">
        <f>SUM(DatosDelitos!N158:N161)</f>
        <v>0</v>
      </c>
    </row>
    <row r="102" spans="2:4" ht="12.75" customHeight="1">
      <c r="B102" s="530" t="s">
        <v>137</v>
      </c>
      <c r="C102" s="530"/>
      <c r="D102" s="228">
        <f>DatosDelitos!N162</f>
        <v>57</v>
      </c>
    </row>
    <row r="103" spans="2:4" ht="12.75" customHeight="1">
      <c r="B103" s="530" t="s">
        <v>138</v>
      </c>
      <c r="C103" s="530"/>
      <c r="D103" s="228">
        <f>DatosDelitos!N170</f>
        <v>8</v>
      </c>
    </row>
    <row r="104" spans="2:4" ht="12.75" customHeight="1">
      <c r="B104" s="530" t="s">
        <v>139</v>
      </c>
      <c r="C104" s="530"/>
      <c r="D104" s="228">
        <f>DatosDelitos!N185</f>
        <v>43</v>
      </c>
    </row>
    <row r="105" spans="2:4" ht="12.75" customHeight="1">
      <c r="B105" s="530" t="s">
        <v>140</v>
      </c>
      <c r="C105" s="530"/>
      <c r="D105" s="228">
        <f>DatosDelitos!N205</f>
        <v>3</v>
      </c>
    </row>
    <row r="106" spans="2:4" ht="12.75" customHeight="1">
      <c r="B106" s="530" t="s">
        <v>141</v>
      </c>
      <c r="C106" s="530"/>
      <c r="D106" s="228">
        <f>DatosDelitos!N226</f>
        <v>1</v>
      </c>
    </row>
    <row r="107" spans="2:4" ht="12.75" customHeight="1">
      <c r="B107" s="530" t="s">
        <v>142</v>
      </c>
      <c r="C107" s="530"/>
      <c r="D107" s="228">
        <f>DatosDelitos!N253</f>
        <v>3</v>
      </c>
    </row>
    <row r="108" spans="2:4" ht="38.25" customHeight="1">
      <c r="B108" s="530" t="s">
        <v>143</v>
      </c>
      <c r="C108" s="530"/>
      <c r="D108" s="228">
        <f>DatosDelitos!N277</f>
        <v>0</v>
      </c>
    </row>
    <row r="109" spans="2:4" ht="12.75" customHeight="1">
      <c r="B109" s="530" t="s">
        <v>144</v>
      </c>
      <c r="C109" s="530"/>
      <c r="D109" s="228">
        <f>DatosDelitos!N281</f>
        <v>0</v>
      </c>
    </row>
    <row r="110" spans="2:4" ht="12.75" customHeight="1">
      <c r="B110" s="530" t="s">
        <v>145</v>
      </c>
      <c r="C110" s="530"/>
      <c r="D110" s="228">
        <f>DatosDelitos!N288+DatosDelitos!N297</f>
        <v>0</v>
      </c>
    </row>
    <row r="111" spans="2:4" ht="12.75" customHeight="1">
      <c r="B111" s="530" t="s">
        <v>111</v>
      </c>
      <c r="C111" s="530"/>
      <c r="D111" s="228">
        <f>DatosDelitos!N294</f>
        <v>0</v>
      </c>
    </row>
    <row r="112" spans="2:4" ht="12.75" customHeight="1">
      <c r="B112" s="531" t="s">
        <v>146</v>
      </c>
      <c r="C112" s="531"/>
      <c r="D112" s="229">
        <f>DatosDelitos!N299</f>
        <v>17</v>
      </c>
    </row>
  </sheetData>
  <sheetProtection/>
  <mergeCells count="92">
    <mergeCell ref="B109:C109"/>
    <mergeCell ref="B110:C110"/>
    <mergeCell ref="B103:C103"/>
    <mergeCell ref="B104:C104"/>
    <mergeCell ref="B105:C105"/>
    <mergeCell ref="B106:C106"/>
    <mergeCell ref="B111:C111"/>
    <mergeCell ref="B112:C112"/>
    <mergeCell ref="B97:C97"/>
    <mergeCell ref="B98:C98"/>
    <mergeCell ref="B99:C99"/>
    <mergeCell ref="B100:C100"/>
    <mergeCell ref="B101:C101"/>
    <mergeCell ref="B102:C102"/>
    <mergeCell ref="B107:C107"/>
    <mergeCell ref="B108:C108"/>
    <mergeCell ref="B91:C91"/>
    <mergeCell ref="B92:C92"/>
    <mergeCell ref="B95:C95"/>
    <mergeCell ref="B96:C96"/>
    <mergeCell ref="B93:C93"/>
    <mergeCell ref="B94:C94"/>
    <mergeCell ref="B83:C83"/>
    <mergeCell ref="B84:C84"/>
    <mergeCell ref="B85:C85"/>
    <mergeCell ref="B86:C86"/>
    <mergeCell ref="B89:C89"/>
    <mergeCell ref="B90:C90"/>
    <mergeCell ref="B87:C87"/>
    <mergeCell ref="B88:C88"/>
    <mergeCell ref="B70:C70"/>
    <mergeCell ref="B71:C71"/>
    <mergeCell ref="B72:C72"/>
    <mergeCell ref="B73:C73"/>
    <mergeCell ref="B74:C74"/>
    <mergeCell ref="B80:C80"/>
    <mergeCell ref="B81:C81"/>
    <mergeCell ref="B82:C82"/>
    <mergeCell ref="B56:C56"/>
    <mergeCell ref="B57:C57"/>
    <mergeCell ref="B60:C60"/>
    <mergeCell ref="B61:C61"/>
    <mergeCell ref="B62:C62"/>
    <mergeCell ref="B63:C63"/>
    <mergeCell ref="B58:C58"/>
    <mergeCell ref="B59:C59"/>
    <mergeCell ref="B68:C68"/>
    <mergeCell ref="B69:C69"/>
    <mergeCell ref="B46:C46"/>
    <mergeCell ref="B47:C47"/>
    <mergeCell ref="B48:C48"/>
    <mergeCell ref="B49:C49"/>
    <mergeCell ref="B64:C64"/>
    <mergeCell ref="B65:C65"/>
    <mergeCell ref="B54:C54"/>
    <mergeCell ref="B55:C55"/>
    <mergeCell ref="B50:C50"/>
    <mergeCell ref="B51:C51"/>
    <mergeCell ref="B66:C66"/>
    <mergeCell ref="B67:C67"/>
    <mergeCell ref="B35:C35"/>
    <mergeCell ref="B36:C36"/>
    <mergeCell ref="B37:C37"/>
    <mergeCell ref="B38:C38"/>
    <mergeCell ref="B52:C52"/>
    <mergeCell ref="B53:C53"/>
    <mergeCell ref="B25:C25"/>
    <mergeCell ref="B26:C26"/>
    <mergeCell ref="B39:C39"/>
    <mergeCell ref="B45:C45"/>
    <mergeCell ref="B29:C29"/>
    <mergeCell ref="B30:C30"/>
    <mergeCell ref="B31:C31"/>
    <mergeCell ref="B32:C32"/>
    <mergeCell ref="B33:C33"/>
    <mergeCell ref="B34:C34"/>
    <mergeCell ref="B11:C11"/>
    <mergeCell ref="B12:C12"/>
    <mergeCell ref="B13:C13"/>
    <mergeCell ref="B14:C14"/>
    <mergeCell ref="B15:C15"/>
    <mergeCell ref="B16:C16"/>
    <mergeCell ref="B17:C17"/>
    <mergeCell ref="B18:C18"/>
    <mergeCell ref="B27:C27"/>
    <mergeCell ref="B28:C28"/>
    <mergeCell ref="B21:C21"/>
    <mergeCell ref="B22:C22"/>
    <mergeCell ref="B19:C19"/>
    <mergeCell ref="B20:C20"/>
    <mergeCell ref="B23:C23"/>
    <mergeCell ref="B24:C2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8"/>
  <sheetViews>
    <sheetView showGridLines="0" showRowColHeaders="0" zoomScalePageLayoutView="0" workbookViewId="0" topLeftCell="A1">
      <selection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230"/>
      <c r="C2" s="230"/>
      <c r="D2" s="230"/>
      <c r="E2" s="58"/>
    </row>
    <row r="3" spans="2:6" s="231" customFormat="1" ht="15" customHeight="1">
      <c r="B3" s="534" t="s">
        <v>158</v>
      </c>
      <c r="C3" s="534"/>
      <c r="D3" s="232"/>
      <c r="E3" s="233"/>
      <c r="F3" s="234"/>
    </row>
    <row r="4" spans="2:6" s="231" customFormat="1" ht="13.5" customHeight="1">
      <c r="B4" s="535" t="s">
        <v>159</v>
      </c>
      <c r="C4" s="235" t="s">
        <v>160</v>
      </c>
      <c r="D4" s="236">
        <v>1</v>
      </c>
      <c r="E4" s="237"/>
      <c r="F4" s="238"/>
    </row>
    <row r="5" spans="2:6" s="231" customFormat="1" ht="13.5" customHeight="1">
      <c r="B5" s="535"/>
      <c r="C5" s="136" t="s">
        <v>916</v>
      </c>
      <c r="D5" s="239">
        <v>322</v>
      </c>
      <c r="E5" s="237"/>
      <c r="F5" s="238"/>
    </row>
    <row r="6" spans="2:6" s="231" customFormat="1" ht="13.5" customHeight="1">
      <c r="B6" s="535"/>
      <c r="C6" s="136" t="s">
        <v>161</v>
      </c>
      <c r="D6" s="239">
        <v>12</v>
      </c>
      <c r="E6" s="237"/>
      <c r="F6" s="238"/>
    </row>
    <row r="7" spans="2:6" s="231" customFormat="1" ht="13.5" customHeight="1">
      <c r="B7" s="535"/>
      <c r="C7" s="136" t="s">
        <v>162</v>
      </c>
      <c r="D7" s="239">
        <v>15</v>
      </c>
      <c r="E7" s="237"/>
      <c r="F7" s="238"/>
    </row>
    <row r="8" spans="2:6" s="231" customFormat="1" ht="13.5" customHeight="1">
      <c r="B8" s="535"/>
      <c r="C8" s="136" t="s">
        <v>163</v>
      </c>
      <c r="D8" s="239">
        <v>291</v>
      </c>
      <c r="E8" s="237"/>
      <c r="F8" s="238"/>
    </row>
    <row r="9" spans="2:6" s="231" customFormat="1" ht="13.5" customHeight="1">
      <c r="B9" s="535"/>
      <c r="C9" s="136" t="s">
        <v>164</v>
      </c>
      <c r="D9" s="239">
        <v>244</v>
      </c>
      <c r="E9" s="237"/>
      <c r="F9" s="238"/>
    </row>
    <row r="10" spans="2:6" s="231" customFormat="1" ht="13.5" customHeight="1">
      <c r="B10" s="535"/>
      <c r="C10" s="136" t="s">
        <v>165</v>
      </c>
      <c r="D10" s="239">
        <v>166</v>
      </c>
      <c r="E10" s="237"/>
      <c r="F10" s="238"/>
    </row>
    <row r="11" spans="2:6" s="231" customFormat="1" ht="13.5" customHeight="1">
      <c r="B11" s="535"/>
      <c r="C11" s="136" t="s">
        <v>1004</v>
      </c>
      <c r="D11" s="239">
        <v>86</v>
      </c>
      <c r="E11" s="237"/>
      <c r="F11" s="238"/>
    </row>
    <row r="12" spans="2:6" s="231" customFormat="1" ht="13.5" customHeight="1">
      <c r="B12" s="535"/>
      <c r="C12" s="136" t="s">
        <v>1054</v>
      </c>
      <c r="D12" s="239">
        <v>11</v>
      </c>
      <c r="E12" s="237"/>
      <c r="F12" s="238"/>
    </row>
    <row r="13" spans="2:6" s="231" customFormat="1" ht="13.5" customHeight="1">
      <c r="B13" s="535"/>
      <c r="C13" s="136" t="s">
        <v>166</v>
      </c>
      <c r="D13" s="239">
        <v>5</v>
      </c>
      <c r="E13" s="237"/>
      <c r="F13" s="238"/>
    </row>
    <row r="14" spans="2:6" s="231" customFormat="1" ht="13.5" customHeight="1">
      <c r="B14" s="535"/>
      <c r="C14" s="136" t="s">
        <v>1068</v>
      </c>
      <c r="D14" s="239">
        <v>2</v>
      </c>
      <c r="E14" s="237"/>
      <c r="F14" s="238"/>
    </row>
    <row r="15" spans="2:6" s="231" customFormat="1" ht="13.5" customHeight="1">
      <c r="B15" s="535"/>
      <c r="C15" s="136" t="s">
        <v>167</v>
      </c>
      <c r="D15" s="239">
        <v>80</v>
      </c>
      <c r="E15" s="237"/>
      <c r="F15" s="238"/>
    </row>
    <row r="16" spans="2:6" s="231" customFormat="1" ht="13.5" customHeight="1">
      <c r="B16" s="535"/>
      <c r="C16" s="136" t="s">
        <v>168</v>
      </c>
      <c r="D16" s="239">
        <v>129</v>
      </c>
      <c r="E16" s="237"/>
      <c r="F16" s="238"/>
    </row>
    <row r="17" spans="2:6" s="231" customFormat="1" ht="13.5" customHeight="1">
      <c r="B17" s="535"/>
      <c r="C17" s="136" t="s">
        <v>169</v>
      </c>
      <c r="D17" s="239">
        <v>5</v>
      </c>
      <c r="E17" s="237"/>
      <c r="F17" s="238"/>
    </row>
    <row r="18" spans="2:6" s="231" customFormat="1" ht="13.5" customHeight="1">
      <c r="B18" s="535"/>
      <c r="C18" s="137" t="s">
        <v>755</v>
      </c>
      <c r="D18" s="240" t="s">
        <v>702</v>
      </c>
      <c r="E18" s="237"/>
      <c r="F18" s="238"/>
    </row>
    <row r="19" spans="2:6" s="231" customFormat="1" ht="12.75" customHeight="1">
      <c r="B19" s="502" t="s">
        <v>170</v>
      </c>
      <c r="C19" s="241" t="s">
        <v>130</v>
      </c>
      <c r="D19" s="242">
        <v>468</v>
      </c>
      <c r="E19" s="243"/>
      <c r="F19" s="238"/>
    </row>
    <row r="20" spans="2:6" s="231" customFormat="1" ht="12.75">
      <c r="B20" s="502"/>
      <c r="C20" s="136" t="s">
        <v>171</v>
      </c>
      <c r="D20" s="244">
        <v>472</v>
      </c>
      <c r="E20" s="243"/>
      <c r="F20" s="238"/>
    </row>
    <row r="21" spans="2:6" s="231" customFormat="1" ht="12.75">
      <c r="B21" s="502"/>
      <c r="C21" s="137" t="s">
        <v>172</v>
      </c>
      <c r="D21" s="245">
        <v>335</v>
      </c>
      <c r="E21" s="243"/>
      <c r="F21" s="238"/>
    </row>
    <row r="22" s="231" customFormat="1" ht="12.75"/>
    <row r="23" s="231" customFormat="1" ht="12.75"/>
    <row r="24" spans="2:6" s="231" customFormat="1" ht="12.75" customHeight="1">
      <c r="B24" s="534" t="s">
        <v>173</v>
      </c>
      <c r="C24" s="534"/>
      <c r="D24" s="246"/>
      <c r="E24" s="247"/>
      <c r="F24" s="234"/>
    </row>
    <row r="25" spans="2:6" s="231" customFormat="1" ht="12.75" customHeight="1">
      <c r="B25" s="536" t="s">
        <v>174</v>
      </c>
      <c r="C25" s="536"/>
      <c r="D25" s="536"/>
      <c r="E25" s="247"/>
      <c r="F25" s="238"/>
    </row>
    <row r="26" spans="1:6" s="231" customFormat="1" ht="12.75" customHeight="1">
      <c r="A26" s="248"/>
      <c r="B26" s="537" t="s">
        <v>175</v>
      </c>
      <c r="C26" s="249" t="s">
        <v>176</v>
      </c>
      <c r="D26" s="250">
        <v>32</v>
      </c>
      <c r="E26" s="243"/>
      <c r="F26" s="238"/>
    </row>
    <row r="27" spans="1:6" s="231" customFormat="1" ht="12.75">
      <c r="A27" s="248"/>
      <c r="B27" s="537"/>
      <c r="C27" s="251" t="s">
        <v>177</v>
      </c>
      <c r="D27" s="252">
        <v>200</v>
      </c>
      <c r="E27" s="243"/>
      <c r="F27" s="238"/>
    </row>
    <row r="28" spans="1:6" s="231" customFormat="1" ht="12.75">
      <c r="A28" s="248"/>
      <c r="B28" s="537"/>
      <c r="C28" s="251" t="s">
        <v>178</v>
      </c>
      <c r="D28" s="252">
        <v>32</v>
      </c>
      <c r="F28" s="238"/>
    </row>
    <row r="29" spans="1:6" s="231" customFormat="1" ht="12.75">
      <c r="A29" s="248"/>
      <c r="B29" s="537"/>
      <c r="C29" s="251" t="s">
        <v>179</v>
      </c>
      <c r="D29" s="252">
        <v>4</v>
      </c>
      <c r="E29" s="243"/>
      <c r="F29" s="238"/>
    </row>
    <row r="30" spans="1:6" s="231" customFormat="1" ht="12.75" customHeight="1">
      <c r="A30" s="248"/>
      <c r="B30" s="532" t="s">
        <v>180</v>
      </c>
      <c r="C30" s="532"/>
      <c r="D30" s="252">
        <v>30</v>
      </c>
      <c r="E30" s="243"/>
      <c r="F30" s="238"/>
    </row>
    <row r="31" spans="1:6" s="231" customFormat="1" ht="12.75" customHeight="1">
      <c r="A31" s="248"/>
      <c r="B31" s="533" t="s">
        <v>181</v>
      </c>
      <c r="C31" s="533"/>
      <c r="D31" s="252">
        <v>285</v>
      </c>
      <c r="F31" s="238"/>
    </row>
    <row r="32" spans="1:6" s="231" customFormat="1" ht="12.75" customHeight="1">
      <c r="A32" s="248"/>
      <c r="B32" s="533" t="s">
        <v>182</v>
      </c>
      <c r="C32" s="533"/>
      <c r="D32" s="252">
        <v>183</v>
      </c>
      <c r="E32" s="243"/>
      <c r="F32" s="238"/>
    </row>
    <row r="33" spans="1:6" s="231" customFormat="1" ht="12.75" customHeight="1">
      <c r="A33" s="248"/>
      <c r="B33" s="533" t="s">
        <v>183</v>
      </c>
      <c r="C33" s="533"/>
      <c r="D33" s="252" t="s">
        <v>702</v>
      </c>
      <c r="E33" s="243"/>
      <c r="F33" s="238"/>
    </row>
    <row r="34" spans="1:6" s="231" customFormat="1" ht="12.75" customHeight="1">
      <c r="A34" s="248"/>
      <c r="B34" s="533" t="s">
        <v>184</v>
      </c>
      <c r="C34" s="533"/>
      <c r="D34" s="252">
        <v>14</v>
      </c>
      <c r="F34" s="238"/>
    </row>
    <row r="35" spans="1:6" s="231" customFormat="1" ht="12.75" customHeight="1">
      <c r="A35" s="248"/>
      <c r="B35" s="533" t="s">
        <v>185</v>
      </c>
      <c r="C35" s="533"/>
      <c r="D35" s="252">
        <v>21</v>
      </c>
      <c r="F35" s="238"/>
    </row>
    <row r="36" spans="1:6" s="231" customFormat="1" ht="12.75" customHeight="1">
      <c r="A36" s="248"/>
      <c r="B36" s="540" t="s">
        <v>186</v>
      </c>
      <c r="C36" s="540"/>
      <c r="D36" s="252">
        <v>146</v>
      </c>
      <c r="E36" s="243"/>
      <c r="F36" s="238"/>
    </row>
    <row r="37" spans="1:6" s="231" customFormat="1" ht="12.75" customHeight="1">
      <c r="A37" s="248"/>
      <c r="B37" s="541" t="s">
        <v>187</v>
      </c>
      <c r="C37" s="241" t="s">
        <v>188</v>
      </c>
      <c r="D37" s="250">
        <v>284</v>
      </c>
      <c r="E37" s="243"/>
      <c r="F37" s="238"/>
    </row>
    <row r="38" spans="1:6" s="231" customFormat="1" ht="12.75">
      <c r="A38" s="248"/>
      <c r="B38" s="541"/>
      <c r="C38" s="253" t="s">
        <v>189</v>
      </c>
      <c r="D38" s="252">
        <v>27</v>
      </c>
      <c r="F38" s="238"/>
    </row>
    <row r="39" spans="1:6" s="231" customFormat="1" ht="12.75">
      <c r="A39" s="248"/>
      <c r="B39" s="541"/>
      <c r="C39" s="253" t="s">
        <v>190</v>
      </c>
      <c r="D39" s="252">
        <v>12</v>
      </c>
      <c r="E39" s="243"/>
      <c r="F39" s="238"/>
    </row>
    <row r="40" spans="1:6" s="231" customFormat="1" ht="12.75">
      <c r="A40" s="248"/>
      <c r="B40" s="541"/>
      <c r="C40" s="253" t="s">
        <v>191</v>
      </c>
      <c r="D40" s="252" t="s">
        <v>702</v>
      </c>
      <c r="E40" s="243"/>
      <c r="F40" s="238"/>
    </row>
    <row r="41" spans="1:6" s="231" customFormat="1" ht="12.75">
      <c r="A41" s="248"/>
      <c r="B41" s="541"/>
      <c r="C41" s="254" t="s">
        <v>192</v>
      </c>
      <c r="D41" s="240" t="s">
        <v>702</v>
      </c>
      <c r="F41" s="238"/>
    </row>
    <row r="42" s="231" customFormat="1" ht="12.75">
      <c r="E42" s="243"/>
    </row>
    <row r="43" spans="4:5" s="231" customFormat="1" ht="12.75">
      <c r="D43" s="255"/>
      <c r="E43" s="243"/>
    </row>
    <row r="44" spans="2:6" s="231" customFormat="1" ht="12.75" customHeight="1">
      <c r="B44" s="538" t="s">
        <v>193</v>
      </c>
      <c r="C44" s="538"/>
      <c r="D44" s="256"/>
      <c r="E44" s="257"/>
      <c r="F44" s="234"/>
    </row>
    <row r="45" spans="1:6" s="231" customFormat="1" ht="12.75" customHeight="1">
      <c r="A45" s="248"/>
      <c r="B45" s="539" t="s">
        <v>724</v>
      </c>
      <c r="C45" s="539"/>
      <c r="D45" s="258">
        <v>45</v>
      </c>
      <c r="E45" s="243"/>
      <c r="F45" s="238"/>
    </row>
    <row r="46" spans="1:6" s="231" customFormat="1" ht="12.75" customHeight="1">
      <c r="A46" s="248"/>
      <c r="B46" s="541" t="s">
        <v>723</v>
      </c>
      <c r="C46" s="259" t="s">
        <v>194</v>
      </c>
      <c r="D46" s="250">
        <v>23</v>
      </c>
      <c r="E46" s="243"/>
      <c r="F46" s="238"/>
    </row>
    <row r="47" spans="1:6" s="231" customFormat="1" ht="12.75">
      <c r="A47" s="248"/>
      <c r="B47" s="541"/>
      <c r="C47" s="254" t="s">
        <v>195</v>
      </c>
      <c r="D47" s="252">
        <v>684</v>
      </c>
      <c r="F47" s="238"/>
    </row>
    <row r="48" spans="1:6" s="231" customFormat="1" ht="12.75" customHeight="1">
      <c r="A48" s="248"/>
      <c r="B48" s="541" t="s">
        <v>725</v>
      </c>
      <c r="C48" s="260" t="s">
        <v>196</v>
      </c>
      <c r="D48" s="261">
        <v>3</v>
      </c>
      <c r="E48" s="243"/>
      <c r="F48" s="238"/>
    </row>
    <row r="49" spans="1:6" s="231" customFormat="1" ht="12.75">
      <c r="A49" s="248"/>
      <c r="B49" s="541"/>
      <c r="C49" s="137" t="s">
        <v>197</v>
      </c>
      <c r="D49" s="491" t="s">
        <v>702</v>
      </c>
      <c r="E49" s="243"/>
      <c r="F49" s="238"/>
    </row>
    <row r="50" spans="3:5" s="231" customFormat="1" ht="12.75">
      <c r="C50" s="262"/>
      <c r="E50" s="243"/>
    </row>
    <row r="51" spans="2:5" s="231" customFormat="1" ht="12.75">
      <c r="B51" s="231" t="s">
        <v>198</v>
      </c>
      <c r="E51" s="243"/>
    </row>
    <row r="52" spans="2:6" s="231" customFormat="1" ht="12.75" customHeight="1">
      <c r="B52" s="534" t="s">
        <v>199</v>
      </c>
      <c r="C52" s="534"/>
      <c r="D52" s="246"/>
      <c r="E52" s="257"/>
      <c r="F52" s="234"/>
    </row>
    <row r="53" spans="2:6" s="231" customFormat="1" ht="12.75" customHeight="1">
      <c r="B53" s="502" t="s">
        <v>200</v>
      </c>
      <c r="C53" s="259" t="s">
        <v>652</v>
      </c>
      <c r="D53" s="263">
        <v>2355</v>
      </c>
      <c r="E53" s="243"/>
      <c r="F53" s="238"/>
    </row>
    <row r="54" spans="1:6" s="231" customFormat="1" ht="12.75">
      <c r="A54" s="262"/>
      <c r="B54" s="502"/>
      <c r="C54" s="253" t="s">
        <v>201</v>
      </c>
      <c r="D54" s="239">
        <v>240</v>
      </c>
      <c r="E54" s="243"/>
      <c r="F54" s="238"/>
    </row>
    <row r="55" spans="1:6" s="231" customFormat="1" ht="12.75">
      <c r="A55" s="262"/>
      <c r="B55" s="502"/>
      <c r="C55" s="253" t="s">
        <v>202</v>
      </c>
      <c r="D55" s="239">
        <v>200</v>
      </c>
      <c r="F55" s="238"/>
    </row>
    <row r="56" spans="1:6" s="231" customFormat="1" ht="12.75">
      <c r="A56" s="262"/>
      <c r="B56" s="502"/>
      <c r="C56" s="253" t="s">
        <v>203</v>
      </c>
      <c r="D56" s="239">
        <v>1911</v>
      </c>
      <c r="F56" s="238"/>
    </row>
    <row r="57" spans="1:6" s="231" customFormat="1" ht="12.75">
      <c r="A57" s="262"/>
      <c r="B57" s="502"/>
      <c r="C57" s="254" t="s">
        <v>204</v>
      </c>
      <c r="D57" s="240">
        <v>238</v>
      </c>
      <c r="E57" s="243"/>
      <c r="F57" s="238"/>
    </row>
    <row r="58" spans="1:6" s="231" customFormat="1" ht="12.75" customHeight="1">
      <c r="A58" s="248"/>
      <c r="B58" s="502" t="s">
        <v>205</v>
      </c>
      <c r="C58" s="235" t="s">
        <v>206</v>
      </c>
      <c r="D58" s="264">
        <v>1165</v>
      </c>
      <c r="E58" s="243"/>
      <c r="F58" s="238"/>
    </row>
    <row r="59" spans="1:6" s="231" customFormat="1" ht="12.75">
      <c r="A59" s="248"/>
      <c r="B59" s="502"/>
      <c r="C59" s="136" t="s">
        <v>207</v>
      </c>
      <c r="D59" s="265">
        <v>89</v>
      </c>
      <c r="F59" s="238"/>
    </row>
    <row r="60" spans="1:6" s="231" customFormat="1" ht="12.75">
      <c r="A60" s="248"/>
      <c r="B60" s="502"/>
      <c r="C60" s="136" t="s">
        <v>208</v>
      </c>
      <c r="D60" s="265">
        <v>133</v>
      </c>
      <c r="E60" s="243"/>
      <c r="F60" s="238"/>
    </row>
    <row r="61" spans="1:6" s="231" customFormat="1" ht="12.75">
      <c r="A61" s="248"/>
      <c r="B61" s="502"/>
      <c r="C61" s="136" t="s">
        <v>209</v>
      </c>
      <c r="D61" s="265">
        <v>825</v>
      </c>
      <c r="E61" s="243"/>
      <c r="F61" s="238"/>
    </row>
    <row r="62" spans="1:6" s="231" customFormat="1" ht="12.75">
      <c r="A62" s="248"/>
      <c r="B62" s="502"/>
      <c r="C62" s="137" t="s">
        <v>204</v>
      </c>
      <c r="D62" s="266">
        <v>195</v>
      </c>
      <c r="E62" s="243"/>
      <c r="F62" s="238"/>
    </row>
    <row r="63" s="231" customFormat="1" ht="12.75">
      <c r="E63" s="243"/>
    </row>
    <row r="64" s="231" customFormat="1" ht="12.75">
      <c r="E64" s="243"/>
    </row>
    <row r="65" spans="2:6" s="231" customFormat="1" ht="12.75" customHeight="1">
      <c r="B65" s="538" t="s">
        <v>210</v>
      </c>
      <c r="C65" s="538"/>
      <c r="D65" s="267"/>
      <c r="E65" s="257"/>
      <c r="F65" s="234"/>
    </row>
    <row r="66" spans="1:6" s="231" customFormat="1" ht="27" customHeight="1">
      <c r="A66" s="248"/>
      <c r="B66" s="542" t="s">
        <v>211</v>
      </c>
      <c r="C66" s="542"/>
      <c r="D66" s="258">
        <v>193</v>
      </c>
      <c r="F66" s="238"/>
    </row>
    <row r="67" spans="1:6" s="231" customFormat="1" ht="12.75" customHeight="1">
      <c r="A67" s="248"/>
      <c r="B67" s="542" t="s">
        <v>212</v>
      </c>
      <c r="C67" s="542"/>
      <c r="D67" s="268">
        <v>3</v>
      </c>
      <c r="E67" s="243"/>
      <c r="F67" s="238"/>
    </row>
    <row r="68" spans="1:6" s="231" customFormat="1" ht="12.75" customHeight="1">
      <c r="A68" s="248"/>
      <c r="B68" s="542" t="s">
        <v>213</v>
      </c>
      <c r="C68" s="542"/>
      <c r="D68" s="258">
        <v>288</v>
      </c>
      <c r="E68" s="243"/>
      <c r="F68" s="238"/>
    </row>
    <row r="69" spans="1:6" ht="19.5" customHeight="1">
      <c r="A69" s="269"/>
      <c r="B69" s="544" t="s">
        <v>214</v>
      </c>
      <c r="C69" s="235" t="s">
        <v>215</v>
      </c>
      <c r="D69" s="270" t="s">
        <v>702</v>
      </c>
      <c r="F69" s="238"/>
    </row>
    <row r="70" spans="1:6" ht="19.5" customHeight="1">
      <c r="A70" s="269"/>
      <c r="B70" s="544"/>
      <c r="C70" s="137" t="s">
        <v>216</v>
      </c>
      <c r="D70" s="240" t="s">
        <v>702</v>
      </c>
      <c r="E70" s="271"/>
      <c r="F70" s="238"/>
    </row>
    <row r="71" spans="1:6" s="231" customFormat="1" ht="12.75" customHeight="1">
      <c r="A71" s="248"/>
      <c r="B71" s="542" t="s">
        <v>217</v>
      </c>
      <c r="C71" s="542"/>
      <c r="D71" s="258" t="s">
        <v>702</v>
      </c>
      <c r="E71" s="243"/>
      <c r="F71" s="238"/>
    </row>
    <row r="72" spans="1:6" s="231" customFormat="1" ht="12.75" customHeight="1">
      <c r="A72" s="248"/>
      <c r="B72" s="542" t="s">
        <v>218</v>
      </c>
      <c r="C72" s="542"/>
      <c r="D72" s="272" t="s">
        <v>702</v>
      </c>
      <c r="E72" s="243"/>
      <c r="F72" s="238"/>
    </row>
    <row r="73" spans="1:6" s="231" customFormat="1" ht="27" customHeight="1">
      <c r="A73" s="248"/>
      <c r="B73" s="542" t="s">
        <v>219</v>
      </c>
      <c r="C73" s="542"/>
      <c r="D73" s="268" t="s">
        <v>702</v>
      </c>
      <c r="E73" s="243"/>
      <c r="F73" s="238"/>
    </row>
    <row r="74" spans="1:6" s="231" customFormat="1" ht="12.75" customHeight="1">
      <c r="A74" s="248"/>
      <c r="B74" s="542" t="s">
        <v>220</v>
      </c>
      <c r="C74" s="542"/>
      <c r="D74" s="258">
        <v>1</v>
      </c>
      <c r="E74" s="243"/>
      <c r="F74" s="238"/>
    </row>
    <row r="75" spans="1:6" s="231" customFormat="1" ht="12.75" customHeight="1">
      <c r="A75" s="248"/>
      <c r="B75" s="542" t="s">
        <v>221</v>
      </c>
      <c r="C75" s="542"/>
      <c r="D75" s="258" t="s">
        <v>702</v>
      </c>
      <c r="E75" s="243"/>
      <c r="F75" s="238"/>
    </row>
    <row r="76" spans="1:6" s="231" customFormat="1" ht="12.75" customHeight="1">
      <c r="A76" s="248"/>
      <c r="B76" s="543" t="s">
        <v>793</v>
      </c>
      <c r="C76" s="543"/>
      <c r="D76" s="492" t="s">
        <v>702</v>
      </c>
      <c r="E76" s="243"/>
      <c r="F76" s="238"/>
    </row>
    <row r="77" spans="2:4" ht="15">
      <c r="B77" s="273"/>
      <c r="C77" s="274"/>
      <c r="D77"/>
    </row>
    <row r="78" spans="2:4" ht="15.75">
      <c r="B78" s="275"/>
      <c r="C78"/>
      <c r="D78"/>
    </row>
  </sheetData>
  <sheetProtection/>
  <mergeCells count="32">
    <mergeCell ref="B73:C73"/>
    <mergeCell ref="B74:C74"/>
    <mergeCell ref="B66:C66"/>
    <mergeCell ref="B67:C67"/>
    <mergeCell ref="B68:C68"/>
    <mergeCell ref="B69:B70"/>
    <mergeCell ref="B75:C75"/>
    <mergeCell ref="B76:C76"/>
    <mergeCell ref="B46:B47"/>
    <mergeCell ref="B48:B49"/>
    <mergeCell ref="B52:C52"/>
    <mergeCell ref="B53:B57"/>
    <mergeCell ref="B58:B62"/>
    <mergeCell ref="B65:C65"/>
    <mergeCell ref="B71:C71"/>
    <mergeCell ref="B72:C72"/>
    <mergeCell ref="B32:C32"/>
    <mergeCell ref="B33:C33"/>
    <mergeCell ref="B34:C34"/>
    <mergeCell ref="B35:C35"/>
    <mergeCell ref="B44:C44"/>
    <mergeCell ref="B45:C45"/>
    <mergeCell ref="B36:C36"/>
    <mergeCell ref="B37:B41"/>
    <mergeCell ref="B30:C30"/>
    <mergeCell ref="B31:C31"/>
    <mergeCell ref="B3:C3"/>
    <mergeCell ref="B4:B18"/>
    <mergeCell ref="B19:B21"/>
    <mergeCell ref="B24:C24"/>
    <mergeCell ref="B25:D25"/>
    <mergeCell ref="B26:B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B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616</v>
      </c>
    </row>
    <row r="4" spans="2:3" ht="12.75">
      <c r="B4" s="230"/>
      <c r="C4" s="230"/>
    </row>
    <row r="5" spans="2:8" ht="12.75" customHeight="1">
      <c r="B5" s="546" t="s">
        <v>222</v>
      </c>
      <c r="C5" s="546"/>
      <c r="E5" s="234"/>
      <c r="H5" s="276"/>
    </row>
    <row r="6" spans="2:8" ht="12.75">
      <c r="B6" s="547" t="s">
        <v>223</v>
      </c>
      <c r="C6" s="547"/>
      <c r="D6" s="278"/>
      <c r="E6" s="279"/>
      <c r="H6" s="280"/>
    </row>
    <row r="7" spans="2:8" ht="12.75">
      <c r="B7" s="235" t="s">
        <v>583</v>
      </c>
      <c r="C7" s="281">
        <v>2556</v>
      </c>
      <c r="H7" s="280"/>
    </row>
    <row r="8" spans="2:8" ht="12.75">
      <c r="B8" s="241" t="s">
        <v>224</v>
      </c>
      <c r="C8" s="282">
        <v>482</v>
      </c>
      <c r="H8" s="280"/>
    </row>
    <row r="9" spans="2:8" ht="12.75">
      <c r="B9" s="241" t="s">
        <v>225</v>
      </c>
      <c r="C9" s="282">
        <v>2134</v>
      </c>
      <c r="H9" s="280"/>
    </row>
    <row r="10" spans="2:8" ht="12.75">
      <c r="B10" s="241" t="s">
        <v>226</v>
      </c>
      <c r="C10" s="282">
        <v>179</v>
      </c>
      <c r="H10" s="280"/>
    </row>
    <row r="11" spans="2:8" ht="12.75">
      <c r="B11" s="241" t="s">
        <v>227</v>
      </c>
      <c r="C11" s="282">
        <v>6</v>
      </c>
      <c r="H11" s="280"/>
    </row>
    <row r="12" spans="2:8" ht="12.75">
      <c r="B12" s="241" t="s">
        <v>228</v>
      </c>
      <c r="C12" s="282">
        <v>8</v>
      </c>
      <c r="H12" s="280"/>
    </row>
    <row r="13" spans="2:8" ht="12.75">
      <c r="B13" s="241" t="s">
        <v>229</v>
      </c>
      <c r="C13" s="496" t="s">
        <v>702</v>
      </c>
      <c r="H13" s="280"/>
    </row>
    <row r="14" spans="2:8" ht="12.75">
      <c r="B14" s="137" t="s">
        <v>230</v>
      </c>
      <c r="C14" s="497" t="s">
        <v>702</v>
      </c>
      <c r="D14" s="278"/>
      <c r="H14" s="280"/>
    </row>
    <row r="15" ht="13.5" customHeight="1">
      <c r="C15" s="283"/>
    </row>
    <row r="16" ht="13.5" customHeight="1">
      <c r="C16" s="58"/>
    </row>
    <row r="17" spans="2:8" ht="12.75" customHeight="1">
      <c r="B17" s="546" t="s">
        <v>231</v>
      </c>
      <c r="C17" s="546"/>
      <c r="E17" s="234"/>
      <c r="H17" s="276"/>
    </row>
    <row r="18" spans="2:8" ht="12.75">
      <c r="B18" s="235" t="s">
        <v>232</v>
      </c>
      <c r="C18" s="281">
        <v>1574</v>
      </c>
      <c r="H18" s="280"/>
    </row>
    <row r="19" spans="2:8" ht="12.75">
      <c r="B19" s="241" t="s">
        <v>233</v>
      </c>
      <c r="C19" s="282">
        <v>73</v>
      </c>
      <c r="H19" s="280"/>
    </row>
    <row r="20" spans="2:8" ht="12.75">
      <c r="B20" s="241" t="s">
        <v>234</v>
      </c>
      <c r="C20" s="282">
        <v>571</v>
      </c>
      <c r="H20" s="280"/>
    </row>
    <row r="21" spans="2:8" ht="12.75">
      <c r="B21" s="137" t="s">
        <v>235</v>
      </c>
      <c r="C21" s="284">
        <v>348</v>
      </c>
      <c r="D21" s="278"/>
      <c r="H21" s="280"/>
    </row>
    <row r="22" ht="13.5" customHeight="1">
      <c r="C22" s="58"/>
    </row>
    <row r="24" spans="2:8" ht="12.75" customHeight="1">
      <c r="B24" s="548" t="s">
        <v>236</v>
      </c>
      <c r="C24" s="548"/>
      <c r="D24" s="548"/>
      <c r="E24" s="548"/>
      <c r="F24" s="548"/>
      <c r="H24" s="276"/>
    </row>
    <row r="25" spans="1:8" ht="12.75" customHeight="1">
      <c r="A25" s="269"/>
      <c r="B25" s="549" t="s">
        <v>159</v>
      </c>
      <c r="C25" s="549"/>
      <c r="D25" s="549"/>
      <c r="E25" s="549"/>
      <c r="F25" s="549"/>
      <c r="G25" s="278"/>
      <c r="H25" s="280"/>
    </row>
    <row r="26" spans="1:8" s="286" customFormat="1" ht="12.75" customHeight="1">
      <c r="A26" s="285"/>
      <c r="B26" s="550"/>
      <c r="C26" s="550"/>
      <c r="D26" s="550"/>
      <c r="E26" s="551" t="s">
        <v>619</v>
      </c>
      <c r="F26" s="551"/>
      <c r="H26" s="287"/>
    </row>
    <row r="27" spans="1:8" s="286" customFormat="1" ht="25.5">
      <c r="A27" s="285"/>
      <c r="B27" s="288"/>
      <c r="C27" s="289" t="s">
        <v>237</v>
      </c>
      <c r="D27" s="289" t="s">
        <v>238</v>
      </c>
      <c r="E27" s="289" t="s">
        <v>239</v>
      </c>
      <c r="F27" s="290" t="s">
        <v>240</v>
      </c>
      <c r="H27" s="287"/>
    </row>
    <row r="28" spans="1:8" ht="12.75">
      <c r="A28" s="269"/>
      <c r="B28" s="291" t="s">
        <v>241</v>
      </c>
      <c r="C28" s="292" t="s">
        <v>702</v>
      </c>
      <c r="D28" s="494" t="s">
        <v>702</v>
      </c>
      <c r="E28" s="292" t="s">
        <v>702</v>
      </c>
      <c r="F28" s="239" t="s">
        <v>702</v>
      </c>
      <c r="H28" s="280"/>
    </row>
    <row r="29" spans="1:8" ht="12.75">
      <c r="A29" s="269"/>
      <c r="B29" s="293" t="s">
        <v>242</v>
      </c>
      <c r="C29" s="292">
        <v>1</v>
      </c>
      <c r="D29" s="292" t="s">
        <v>702</v>
      </c>
      <c r="E29" s="292" t="s">
        <v>702</v>
      </c>
      <c r="F29" s="239" t="s">
        <v>702</v>
      </c>
      <c r="H29" s="280"/>
    </row>
    <row r="30" spans="1:8" ht="12.75">
      <c r="A30" s="269"/>
      <c r="B30" s="293" t="s">
        <v>243</v>
      </c>
      <c r="C30" s="292" t="s">
        <v>702</v>
      </c>
      <c r="D30" s="292" t="s">
        <v>702</v>
      </c>
      <c r="E30" s="292" t="s">
        <v>702</v>
      </c>
      <c r="F30" s="239" t="s">
        <v>702</v>
      </c>
      <c r="H30" s="280"/>
    </row>
    <row r="31" spans="1:8" ht="12.75">
      <c r="A31" s="269"/>
      <c r="B31" s="293" t="s">
        <v>244</v>
      </c>
      <c r="C31" s="292" t="s">
        <v>702</v>
      </c>
      <c r="D31" s="292" t="s">
        <v>702</v>
      </c>
      <c r="E31" s="292" t="s">
        <v>702</v>
      </c>
      <c r="F31" s="239" t="s">
        <v>702</v>
      </c>
      <c r="H31" s="280"/>
    </row>
    <row r="32" spans="1:8" ht="12.75">
      <c r="A32" s="269"/>
      <c r="B32" s="293" t="s">
        <v>149</v>
      </c>
      <c r="C32" s="292">
        <v>24</v>
      </c>
      <c r="D32" s="292">
        <v>34</v>
      </c>
      <c r="E32" s="292">
        <v>8</v>
      </c>
      <c r="F32" s="239">
        <v>16</v>
      </c>
      <c r="H32" s="280"/>
    </row>
    <row r="33" spans="1:8" ht="12.75">
      <c r="A33" s="269"/>
      <c r="B33" s="293" t="s">
        <v>245</v>
      </c>
      <c r="C33" s="292">
        <v>2810</v>
      </c>
      <c r="D33" s="292">
        <v>1003</v>
      </c>
      <c r="E33" s="292">
        <v>61</v>
      </c>
      <c r="F33" s="239">
        <v>432</v>
      </c>
      <c r="H33" s="280"/>
    </row>
    <row r="34" spans="1:8" ht="12.75" customHeight="1">
      <c r="A34" s="269"/>
      <c r="B34" s="293" t="s">
        <v>246</v>
      </c>
      <c r="C34" s="292">
        <v>322</v>
      </c>
      <c r="D34" s="292">
        <v>59</v>
      </c>
      <c r="E34" s="292">
        <v>6</v>
      </c>
      <c r="F34" s="239">
        <v>26</v>
      </c>
      <c r="H34" s="280"/>
    </row>
    <row r="35" spans="1:8" ht="12.75">
      <c r="A35" s="269"/>
      <c r="B35" s="293" t="s">
        <v>247</v>
      </c>
      <c r="C35" s="292">
        <v>1</v>
      </c>
      <c r="D35" s="292">
        <v>1</v>
      </c>
      <c r="E35" s="292" t="s">
        <v>702</v>
      </c>
      <c r="F35" s="239" t="s">
        <v>702</v>
      </c>
      <c r="H35" s="280"/>
    </row>
    <row r="36" spans="1:8" ht="12.75">
      <c r="A36" s="269"/>
      <c r="B36" s="293" t="s">
        <v>248</v>
      </c>
      <c r="C36" s="292">
        <v>16</v>
      </c>
      <c r="D36" s="292">
        <v>45</v>
      </c>
      <c r="E36" s="292">
        <v>3</v>
      </c>
      <c r="F36" s="239">
        <v>35</v>
      </c>
      <c r="H36" s="280"/>
    </row>
    <row r="37" spans="1:8" ht="12.75">
      <c r="A37" s="269"/>
      <c r="B37" s="293" t="s">
        <v>249</v>
      </c>
      <c r="C37" s="292">
        <v>4</v>
      </c>
      <c r="D37" s="292">
        <v>3</v>
      </c>
      <c r="E37" s="292">
        <v>1</v>
      </c>
      <c r="F37" s="239">
        <v>4</v>
      </c>
      <c r="H37" s="280"/>
    </row>
    <row r="38" spans="1:8" ht="12.75">
      <c r="A38" s="269"/>
      <c r="B38" s="293" t="s">
        <v>250</v>
      </c>
      <c r="C38" s="292" t="s">
        <v>702</v>
      </c>
      <c r="D38" s="292">
        <v>1</v>
      </c>
      <c r="E38" s="292" t="s">
        <v>702</v>
      </c>
      <c r="F38" s="239" t="s">
        <v>702</v>
      </c>
      <c r="H38" s="280"/>
    </row>
    <row r="39" spans="1:8" ht="12.75">
      <c r="A39" s="269"/>
      <c r="B39" s="293" t="s">
        <v>950</v>
      </c>
      <c r="C39" s="292" t="s">
        <v>702</v>
      </c>
      <c r="D39" s="292" t="s">
        <v>702</v>
      </c>
      <c r="E39" s="292" t="s">
        <v>702</v>
      </c>
      <c r="F39" s="239" t="s">
        <v>702</v>
      </c>
      <c r="H39" s="280"/>
    </row>
    <row r="40" spans="1:8" ht="12.75">
      <c r="A40" s="269"/>
      <c r="B40" s="293" t="s">
        <v>251</v>
      </c>
      <c r="C40" s="292">
        <v>2</v>
      </c>
      <c r="D40" s="292">
        <v>3</v>
      </c>
      <c r="E40" s="292">
        <v>1</v>
      </c>
      <c r="F40" s="239">
        <v>1</v>
      </c>
      <c r="H40" s="280"/>
    </row>
    <row r="41" spans="1:8" ht="12.75">
      <c r="A41" s="269"/>
      <c r="B41" s="293" t="s">
        <v>252</v>
      </c>
      <c r="C41" s="292">
        <v>4</v>
      </c>
      <c r="D41" s="292">
        <v>2</v>
      </c>
      <c r="E41" s="292">
        <v>1</v>
      </c>
      <c r="F41" s="239" t="s">
        <v>702</v>
      </c>
      <c r="H41" s="280"/>
    </row>
    <row r="42" spans="1:8" ht="12.75">
      <c r="A42" s="269"/>
      <c r="B42" s="293" t="s">
        <v>253</v>
      </c>
      <c r="C42" s="292" t="s">
        <v>702</v>
      </c>
      <c r="D42" s="292" t="s">
        <v>702</v>
      </c>
      <c r="E42" s="292" t="s">
        <v>702</v>
      </c>
      <c r="F42" s="239" t="s">
        <v>702</v>
      </c>
      <c r="H42" s="280"/>
    </row>
    <row r="43" spans="1:8" ht="12.75">
      <c r="A43" s="269"/>
      <c r="B43" s="293" t="s">
        <v>254</v>
      </c>
      <c r="C43" s="292">
        <v>60</v>
      </c>
      <c r="D43" s="292">
        <v>53</v>
      </c>
      <c r="E43" s="292">
        <v>7</v>
      </c>
      <c r="F43" s="239">
        <v>35</v>
      </c>
      <c r="H43" s="28"/>
    </row>
    <row r="44" spans="1:8" ht="12.75">
      <c r="A44" s="269"/>
      <c r="B44" s="293" t="s">
        <v>255</v>
      </c>
      <c r="C44" s="292" t="s">
        <v>702</v>
      </c>
      <c r="D44" s="292" t="s">
        <v>702</v>
      </c>
      <c r="E44" s="292" t="s">
        <v>702</v>
      </c>
      <c r="F44" s="239" t="s">
        <v>702</v>
      </c>
      <c r="H44" s="280"/>
    </row>
    <row r="45" spans="1:8" ht="12.75">
      <c r="A45" s="269"/>
      <c r="B45" s="294" t="s">
        <v>256</v>
      </c>
      <c r="C45" s="493" t="s">
        <v>702</v>
      </c>
      <c r="D45" s="495" t="s">
        <v>702</v>
      </c>
      <c r="E45" s="495" t="s">
        <v>702</v>
      </c>
      <c r="F45" s="295" t="s">
        <v>702</v>
      </c>
      <c r="H45" s="280"/>
    </row>
    <row r="46" spans="1:8" ht="17.25" customHeight="1">
      <c r="A46" s="269"/>
      <c r="B46" s="296" t="s">
        <v>257</v>
      </c>
      <c r="C46" s="297">
        <f>SUM(C28:C45)</f>
        <v>3244</v>
      </c>
      <c r="D46" s="297">
        <f>SUM(D28:D45)</f>
        <v>1204</v>
      </c>
      <c r="E46" s="297">
        <f>SUM(E28:E45)</f>
        <v>88</v>
      </c>
      <c r="F46" s="298">
        <f>SUM(F28:F45)</f>
        <v>549</v>
      </c>
      <c r="H46" s="280"/>
    </row>
    <row r="47" spans="1:8" ht="12.75" customHeight="1">
      <c r="A47" s="269"/>
      <c r="B47" s="545" t="s">
        <v>170</v>
      </c>
      <c r="C47" s="545"/>
      <c r="D47" s="545"/>
      <c r="E47" s="545"/>
      <c r="F47" s="545"/>
      <c r="H47" s="280"/>
    </row>
    <row r="48" spans="1:8" ht="12.75">
      <c r="A48" s="269"/>
      <c r="B48" s="300" t="s">
        <v>258</v>
      </c>
      <c r="C48" s="301">
        <v>58</v>
      </c>
      <c r="D48" s="302"/>
      <c r="E48" s="303">
        <v>10</v>
      </c>
      <c r="F48" s="304">
        <v>9</v>
      </c>
      <c r="H48" s="32"/>
    </row>
    <row r="49" spans="1:8" ht="17.25" customHeight="1">
      <c r="A49" s="269"/>
      <c r="B49" s="296" t="s">
        <v>259</v>
      </c>
      <c r="C49" s="305">
        <f>SUM(C48:C48)</f>
        <v>58</v>
      </c>
      <c r="D49" s="306"/>
      <c r="E49" s="307">
        <f>SUM(E48:E48)</f>
        <v>10</v>
      </c>
      <c r="F49" s="308">
        <f>SUM(F48:F48)</f>
        <v>9</v>
      </c>
      <c r="H49" s="32"/>
    </row>
    <row r="50" spans="4:5" ht="12.75">
      <c r="D50" s="58"/>
      <c r="E50" s="58"/>
    </row>
    <row r="52" spans="2:8" ht="12.75" customHeight="1">
      <c r="B52" s="546" t="s">
        <v>260</v>
      </c>
      <c r="C52" s="546"/>
      <c r="H52" s="276"/>
    </row>
    <row r="53" spans="2:8" ht="12.75">
      <c r="B53" s="136" t="s">
        <v>261</v>
      </c>
      <c r="C53" s="309">
        <v>4</v>
      </c>
      <c r="H53" s="280"/>
    </row>
    <row r="54" spans="2:8" ht="12.75">
      <c r="B54" s="310" t="s">
        <v>262</v>
      </c>
      <c r="C54" s="309">
        <v>8</v>
      </c>
      <c r="H54" s="280"/>
    </row>
    <row r="55" spans="1:8" ht="17.25" customHeight="1">
      <c r="A55" s="269"/>
      <c r="B55" s="299" t="s">
        <v>678</v>
      </c>
      <c r="C55" s="305">
        <f>SUM(C53:C54)</f>
        <v>12</v>
      </c>
      <c r="D55" s="311"/>
      <c r="H55" s="32"/>
    </row>
    <row r="58" spans="2:8" ht="12.75" customHeight="1">
      <c r="B58" s="546" t="s">
        <v>263</v>
      </c>
      <c r="C58" s="546"/>
      <c r="H58" s="276"/>
    </row>
    <row r="59" spans="2:8" ht="12.75">
      <c r="B59" s="136" t="s">
        <v>264</v>
      </c>
      <c r="C59" s="309">
        <v>863</v>
      </c>
      <c r="H59" s="280"/>
    </row>
    <row r="60" spans="2:8" ht="12.75">
      <c r="B60" s="136" t="s">
        <v>265</v>
      </c>
      <c r="C60" s="309">
        <v>348</v>
      </c>
      <c r="H60" s="280"/>
    </row>
    <row r="61" spans="2:8" ht="12.75">
      <c r="B61" s="136" t="s">
        <v>266</v>
      </c>
      <c r="C61" s="309">
        <v>1041</v>
      </c>
      <c r="H61" s="280"/>
    </row>
    <row r="62" spans="2:8" ht="12.75">
      <c r="B62" s="136" t="s">
        <v>267</v>
      </c>
      <c r="C62" s="312">
        <v>860</v>
      </c>
      <c r="H62" s="280"/>
    </row>
    <row r="63" spans="2:8" ht="12.75">
      <c r="B63" s="136" t="s">
        <v>268</v>
      </c>
      <c r="C63" s="312">
        <v>292</v>
      </c>
      <c r="H63" s="280"/>
    </row>
    <row r="64" spans="2:8" ht="12.75">
      <c r="B64" s="299" t="s">
        <v>678</v>
      </c>
      <c r="C64" s="305">
        <f>SUM(C59:C63)</f>
        <v>3404</v>
      </c>
      <c r="H64" s="280"/>
    </row>
    <row r="67" spans="2:8" ht="12.75" customHeight="1">
      <c r="B67" s="546" t="s">
        <v>269</v>
      </c>
      <c r="C67" s="546"/>
      <c r="H67" s="276"/>
    </row>
    <row r="68" spans="2:8" ht="12.75">
      <c r="B68" s="313" t="s">
        <v>270</v>
      </c>
      <c r="C68" s="270" t="s">
        <v>702</v>
      </c>
      <c r="H68" s="280"/>
    </row>
    <row r="69" spans="2:8" ht="12.75">
      <c r="B69" s="137" t="s">
        <v>271</v>
      </c>
      <c r="C69" s="284">
        <v>11</v>
      </c>
      <c r="H69" s="280"/>
    </row>
    <row r="70" spans="2:8" ht="12.75">
      <c r="B70" s="299" t="s">
        <v>678</v>
      </c>
      <c r="C70" s="314" t="e">
        <f>SUM(C68+C69)</f>
        <v>#VALUE!</v>
      </c>
      <c r="H70" s="280"/>
    </row>
    <row r="73" spans="2:8" ht="12.75" customHeight="1">
      <c r="B73" s="546" t="s">
        <v>272</v>
      </c>
      <c r="C73" s="546"/>
      <c r="H73" s="276"/>
    </row>
    <row r="74" spans="2:8" ht="12.75" customHeight="1">
      <c r="B74" s="136" t="s">
        <v>273</v>
      </c>
      <c r="C74" s="315">
        <v>40</v>
      </c>
      <c r="H74" s="276"/>
    </row>
    <row r="75" spans="2:8" ht="12.75">
      <c r="B75" s="136" t="s">
        <v>274</v>
      </c>
      <c r="C75" s="315">
        <v>64</v>
      </c>
      <c r="H75" s="280"/>
    </row>
    <row r="76" spans="2:8" ht="12.75" customHeight="1">
      <c r="B76" s="136" t="s">
        <v>275</v>
      </c>
      <c r="C76" s="315">
        <v>478</v>
      </c>
      <c r="H76" s="280"/>
    </row>
    <row r="77" spans="2:8" ht="12.75">
      <c r="B77" s="136" t="s">
        <v>276</v>
      </c>
      <c r="C77" s="315">
        <v>76</v>
      </c>
      <c r="D77" s="316"/>
      <c r="E77" s="317"/>
      <c r="H77" s="280"/>
    </row>
    <row r="78" spans="2:8" ht="12.75">
      <c r="B78" s="241" t="s">
        <v>277</v>
      </c>
      <c r="C78" s="318">
        <v>341</v>
      </c>
      <c r="H78" s="280"/>
    </row>
    <row r="79" spans="2:8" ht="12.75">
      <c r="B79" s="136" t="s">
        <v>278</v>
      </c>
      <c r="C79" s="315">
        <v>51</v>
      </c>
      <c r="H79" s="280"/>
    </row>
    <row r="80" spans="2:8" ht="12.75">
      <c r="B80" s="310" t="s">
        <v>279</v>
      </c>
      <c r="C80" s="312">
        <v>10</v>
      </c>
      <c r="H80" s="280"/>
    </row>
    <row r="81" spans="2:3" ht="12.75">
      <c r="B81" s="283"/>
      <c r="C81" s="283"/>
    </row>
    <row r="82" spans="2:3" ht="12.75">
      <c r="B82" s="58"/>
      <c r="C82" s="58"/>
    </row>
    <row r="83" spans="2:8" ht="12.75" customHeight="1">
      <c r="B83" s="546" t="s">
        <v>280</v>
      </c>
      <c r="C83" s="546"/>
      <c r="H83" s="276"/>
    </row>
    <row r="84" spans="2:8" ht="12.75">
      <c r="B84" s="136" t="s">
        <v>281</v>
      </c>
      <c r="C84" s="270">
        <v>1</v>
      </c>
      <c r="H84" s="280"/>
    </row>
    <row r="85" spans="2:8" ht="12.75">
      <c r="B85" s="136" t="s">
        <v>282</v>
      </c>
      <c r="C85" s="318">
        <v>4</v>
      </c>
      <c r="H85" s="280"/>
    </row>
    <row r="86" spans="2:8" ht="12.75">
      <c r="B86" s="137" t="s">
        <v>283</v>
      </c>
      <c r="C86" s="284" t="s">
        <v>702</v>
      </c>
      <c r="H86" s="280"/>
    </row>
    <row r="87" spans="2:3" ht="12.75">
      <c r="B87" s="58"/>
      <c r="C87" s="58"/>
    </row>
    <row r="88" ht="12.75" customHeight="1"/>
    <row r="89" spans="2:8" ht="12.75" customHeight="1">
      <c r="B89" s="546" t="s">
        <v>284</v>
      </c>
      <c r="C89" s="546"/>
      <c r="H89" s="276"/>
    </row>
    <row r="90" spans="2:8" ht="12.75">
      <c r="B90" s="516" t="s">
        <v>285</v>
      </c>
      <c r="C90" s="516"/>
      <c r="H90" s="280"/>
    </row>
    <row r="91" spans="2:8" ht="12.75">
      <c r="B91" s="241" t="s">
        <v>286</v>
      </c>
      <c r="C91" s="309">
        <v>78</v>
      </c>
      <c r="H91" s="280"/>
    </row>
    <row r="92" spans="2:8" ht="12.75">
      <c r="B92" s="310" t="s">
        <v>768</v>
      </c>
      <c r="C92" s="284">
        <v>170</v>
      </c>
      <c r="H92" s="280"/>
    </row>
    <row r="93" spans="2:8" ht="12.75">
      <c r="B93" s="313" t="s">
        <v>287</v>
      </c>
      <c r="C93" s="258">
        <v>619</v>
      </c>
      <c r="H93" s="280"/>
    </row>
    <row r="94" spans="2:8" ht="12.75">
      <c r="B94" s="139" t="s">
        <v>288</v>
      </c>
      <c r="C94" s="258">
        <v>176</v>
      </c>
      <c r="H94" s="280"/>
    </row>
    <row r="95" spans="2:8" ht="12.75">
      <c r="B95" s="299" t="s">
        <v>289</v>
      </c>
      <c r="C95" s="318">
        <v>1043</v>
      </c>
      <c r="H95" s="280"/>
    </row>
    <row r="96" ht="12.75">
      <c r="C96" s="283"/>
    </row>
  </sheetData>
  <sheetProtection/>
  <mergeCells count="15">
    <mergeCell ref="B83:C83"/>
    <mergeCell ref="B89:C89"/>
    <mergeCell ref="B90:C90"/>
    <mergeCell ref="B52:C52"/>
    <mergeCell ref="B58:C58"/>
    <mergeCell ref="B67:C67"/>
    <mergeCell ref="B73:C73"/>
    <mergeCell ref="B47:F47"/>
    <mergeCell ref="B5:C5"/>
    <mergeCell ref="B6:C6"/>
    <mergeCell ref="B17:C17"/>
    <mergeCell ref="B24:F24"/>
    <mergeCell ref="B25:F25"/>
    <mergeCell ref="B26:D26"/>
    <mergeCell ref="E26:F2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G14" sqref="G14"/>
    </sheetView>
  </sheetViews>
  <sheetFormatPr defaultColWidth="11.421875" defaultRowHeight="12.75"/>
  <cols>
    <col min="1" max="1" width="11.421875" style="319" customWidth="1"/>
    <col min="2" max="2" width="27.57421875" style="319" customWidth="1"/>
    <col min="3" max="16384" width="11.421875" style="319" customWidth="1"/>
  </cols>
  <sheetData>
    <row r="3" spans="2:4" ht="51">
      <c r="B3" s="320"/>
      <c r="C3" s="321" t="s">
        <v>237</v>
      </c>
      <c r="D3" s="322" t="s">
        <v>904</v>
      </c>
    </row>
    <row r="4" spans="2:4" ht="12.75" customHeight="1">
      <c r="B4" s="323" t="s">
        <v>290</v>
      </c>
      <c r="C4" s="324">
        <f>SUM(DatosViolenciaGénero!C28:C34)</f>
        <v>3157</v>
      </c>
      <c r="D4" s="324">
        <f>SUM(DatosViolenciaGénero!D28:D34)</f>
        <v>1096</v>
      </c>
    </row>
    <row r="5" spans="2:4" ht="12.75">
      <c r="B5" s="325" t="s">
        <v>123</v>
      </c>
      <c r="C5" s="326">
        <f>SUM(DatosViolenciaGénero!C35:C37)</f>
        <v>21</v>
      </c>
      <c r="D5" s="326">
        <f>SUM(DatosViolenciaGénero!D35:D37)</f>
        <v>49</v>
      </c>
    </row>
    <row r="6" spans="2:4" ht="12.75" customHeight="1">
      <c r="B6" s="325" t="s">
        <v>291</v>
      </c>
      <c r="C6" s="326" t="str">
        <f>DatosViolenciaGénero!C38</f>
        <v>S/D</v>
      </c>
      <c r="D6" s="326">
        <f>DatosViolenciaGénero!D38</f>
        <v>1</v>
      </c>
    </row>
    <row r="7" spans="2:4" ht="12.75" customHeight="1">
      <c r="B7" s="325" t="s">
        <v>292</v>
      </c>
      <c r="C7" s="326">
        <f>SUM(DatosViolenciaGénero!C39:C41)</f>
        <v>6</v>
      </c>
      <c r="D7" s="326">
        <f>SUM(DatosViolenciaGénero!D39:D41)</f>
        <v>5</v>
      </c>
    </row>
    <row r="8" spans="2:4" ht="12.75" customHeight="1">
      <c r="B8" s="325" t="s">
        <v>293</v>
      </c>
      <c r="C8" s="326" t="str">
        <f>DatosViolenciaGénero!C42</f>
        <v>S/D</v>
      </c>
      <c r="D8" s="326" t="str">
        <f>DatosViolenciaGénero!D42</f>
        <v>S/D</v>
      </c>
    </row>
    <row r="9" spans="2:4" ht="12.75" customHeight="1">
      <c r="B9" s="325" t="s">
        <v>294</v>
      </c>
      <c r="C9" s="326">
        <f>SUM(DatosViolenciaGénero!C43:C45)</f>
        <v>60</v>
      </c>
      <c r="D9" s="326">
        <f>SUM(DatosViolenciaGénero!D43:D45)</f>
        <v>53</v>
      </c>
    </row>
    <row r="10" spans="2:4" ht="12.75">
      <c r="B10" s="327" t="s">
        <v>625</v>
      </c>
      <c r="C10" s="328">
        <f>DatosViolenciaGénero!C49</f>
        <v>58</v>
      </c>
      <c r="D10" s="328"/>
    </row>
    <row r="14" spans="2:3" ht="12.75" customHeight="1">
      <c r="B14" s="552" t="s">
        <v>295</v>
      </c>
      <c r="C14" s="552"/>
    </row>
    <row r="15" spans="2:3" ht="12.75">
      <c r="B15" s="329" t="s">
        <v>296</v>
      </c>
      <c r="C15" s="330">
        <f>DatosViolenciaGénero!C75</f>
        <v>64</v>
      </c>
    </row>
    <row r="16" spans="2:3" ht="12.75">
      <c r="B16" s="331" t="s">
        <v>297</v>
      </c>
      <c r="C16" s="332">
        <f>DatosViolenciaGénero!C76</f>
        <v>478</v>
      </c>
    </row>
  </sheetData>
  <sheetProtection/>
  <mergeCells count="1">
    <mergeCell ref="B14:C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B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628</v>
      </c>
    </row>
    <row r="4" spans="2:3" ht="12.75">
      <c r="B4" s="230"/>
      <c r="C4" s="230"/>
    </row>
    <row r="5" spans="2:9" ht="12.75" customHeight="1">
      <c r="B5" s="546" t="s">
        <v>298</v>
      </c>
      <c r="C5" s="546"/>
      <c r="I5" s="276"/>
    </row>
    <row r="6" spans="2:9" ht="12.75">
      <c r="B6" s="516" t="s">
        <v>299</v>
      </c>
      <c r="C6" s="516"/>
      <c r="D6" s="278"/>
      <c r="I6" s="280"/>
    </row>
    <row r="7" spans="2:9" ht="12.75">
      <c r="B7" s="241" t="s">
        <v>224</v>
      </c>
      <c r="C7" s="333">
        <v>345</v>
      </c>
      <c r="I7" s="280"/>
    </row>
    <row r="8" spans="2:9" ht="12.75">
      <c r="B8" s="241" t="s">
        <v>581</v>
      </c>
      <c r="C8" s="312">
        <v>131</v>
      </c>
      <c r="I8" s="280"/>
    </row>
    <row r="9" spans="2:9" ht="12.75">
      <c r="B9" s="136" t="s">
        <v>300</v>
      </c>
      <c r="C9" s="312">
        <v>40</v>
      </c>
      <c r="I9" s="280"/>
    </row>
    <row r="10" spans="2:9" ht="12.75">
      <c r="B10" s="136" t="s">
        <v>227</v>
      </c>
      <c r="C10" s="312">
        <v>1</v>
      </c>
      <c r="I10" s="280"/>
    </row>
    <row r="11" spans="2:9" ht="12.75">
      <c r="B11" s="136" t="s">
        <v>228</v>
      </c>
      <c r="C11" s="312" t="s">
        <v>702</v>
      </c>
      <c r="I11" s="280"/>
    </row>
    <row r="12" spans="2:9" ht="12.75">
      <c r="B12" s="310" t="s">
        <v>301</v>
      </c>
      <c r="C12" s="312" t="s">
        <v>702</v>
      </c>
      <c r="I12" s="280"/>
    </row>
    <row r="13" spans="2:9" ht="13.5" customHeight="1">
      <c r="B13" s="310" t="s">
        <v>302</v>
      </c>
      <c r="C13" s="312">
        <v>0</v>
      </c>
      <c r="I13" s="280"/>
    </row>
    <row r="14" spans="2:9" ht="12.75">
      <c r="B14" s="310" t="s">
        <v>303</v>
      </c>
      <c r="C14" s="312">
        <v>7</v>
      </c>
      <c r="I14" s="280"/>
    </row>
    <row r="15" spans="2:9" ht="12.75" customHeight="1">
      <c r="B15" s="137" t="s">
        <v>304</v>
      </c>
      <c r="C15" s="284">
        <v>21</v>
      </c>
      <c r="I15" s="280"/>
    </row>
    <row r="16" spans="2:9" ht="12.75" customHeight="1">
      <c r="B16" s="516" t="s">
        <v>305</v>
      </c>
      <c r="C16" s="516"/>
      <c r="D16" s="278"/>
      <c r="I16" s="280"/>
    </row>
    <row r="17" spans="2:9" ht="12.75" customHeight="1">
      <c r="B17" s="310" t="s">
        <v>587</v>
      </c>
      <c r="C17" s="312">
        <v>236</v>
      </c>
      <c r="I17" s="280"/>
    </row>
    <row r="18" spans="2:9" ht="12.75">
      <c r="B18" s="310" t="s">
        <v>306</v>
      </c>
      <c r="C18" s="312">
        <v>94</v>
      </c>
      <c r="I18" s="280"/>
    </row>
    <row r="19" spans="2:9" ht="12.75">
      <c r="B19" s="310" t="s">
        <v>307</v>
      </c>
      <c r="C19" s="312">
        <v>5</v>
      </c>
      <c r="I19" s="280"/>
    </row>
    <row r="20" spans="2:9" ht="12.75">
      <c r="B20" s="137" t="s">
        <v>308</v>
      </c>
      <c r="C20" s="284">
        <v>49</v>
      </c>
      <c r="I20" s="280"/>
    </row>
    <row r="21" ht="12.75">
      <c r="I21" s="280"/>
    </row>
    <row r="23" spans="2:8" ht="12.75">
      <c r="B23" s="548" t="s">
        <v>309</v>
      </c>
      <c r="C23" s="548"/>
      <c r="D23" s="548"/>
      <c r="E23" s="548"/>
      <c r="F23" s="548"/>
      <c r="H23" s="276"/>
    </row>
    <row r="24" spans="1:8" ht="12.75">
      <c r="A24" s="269"/>
      <c r="B24" s="549" t="s">
        <v>159</v>
      </c>
      <c r="C24" s="549"/>
      <c r="D24" s="549"/>
      <c r="E24" s="549"/>
      <c r="F24" s="549"/>
      <c r="G24" s="278"/>
      <c r="H24" s="280"/>
    </row>
    <row r="25" spans="1:8" ht="12.75" customHeight="1">
      <c r="A25" s="269"/>
      <c r="B25" s="553"/>
      <c r="C25" s="553"/>
      <c r="D25" s="553"/>
      <c r="E25" s="551" t="s">
        <v>619</v>
      </c>
      <c r="F25" s="551"/>
      <c r="H25" s="280"/>
    </row>
    <row r="26" spans="1:8" ht="38.25">
      <c r="A26" s="269"/>
      <c r="B26" s="334"/>
      <c r="C26" s="289" t="s">
        <v>237</v>
      </c>
      <c r="D26" s="289" t="s">
        <v>238</v>
      </c>
      <c r="E26" s="289" t="s">
        <v>239</v>
      </c>
      <c r="F26" s="290" t="s">
        <v>240</v>
      </c>
      <c r="H26" s="280"/>
    </row>
    <row r="27" spans="1:8" ht="12.75">
      <c r="A27" s="269"/>
      <c r="B27" s="291" t="s">
        <v>241</v>
      </c>
      <c r="C27" s="40" t="s">
        <v>702</v>
      </c>
      <c r="D27" s="494" t="s">
        <v>702</v>
      </c>
      <c r="E27" s="292" t="s">
        <v>702</v>
      </c>
      <c r="F27" s="239" t="s">
        <v>702</v>
      </c>
      <c r="H27" s="280"/>
    </row>
    <row r="28" spans="1:8" ht="12.75">
      <c r="A28" s="269"/>
      <c r="B28" s="293" t="s">
        <v>242</v>
      </c>
      <c r="C28" s="292" t="s">
        <v>702</v>
      </c>
      <c r="D28" s="292" t="s">
        <v>702</v>
      </c>
      <c r="E28" s="292" t="s">
        <v>702</v>
      </c>
      <c r="F28" s="239" t="s">
        <v>702</v>
      </c>
      <c r="H28" s="280"/>
    </row>
    <row r="29" spans="1:8" ht="12.75">
      <c r="A29" s="269"/>
      <c r="B29" s="293" t="s">
        <v>243</v>
      </c>
      <c r="C29" s="292" t="s">
        <v>702</v>
      </c>
      <c r="D29" s="292" t="s">
        <v>702</v>
      </c>
      <c r="E29" s="292" t="s">
        <v>702</v>
      </c>
      <c r="F29" s="239" t="s">
        <v>702</v>
      </c>
      <c r="H29" s="280"/>
    </row>
    <row r="30" spans="1:8" ht="12.75">
      <c r="A30" s="269"/>
      <c r="B30" s="293" t="s">
        <v>244</v>
      </c>
      <c r="C30" s="292" t="s">
        <v>702</v>
      </c>
      <c r="D30" s="292" t="s">
        <v>702</v>
      </c>
      <c r="E30" s="292" t="s">
        <v>702</v>
      </c>
      <c r="F30" s="239" t="s">
        <v>702</v>
      </c>
      <c r="H30" s="280"/>
    </row>
    <row r="31" spans="1:8" ht="12.75">
      <c r="A31" s="269"/>
      <c r="B31" s="293" t="s">
        <v>149</v>
      </c>
      <c r="C31" s="292">
        <v>6</v>
      </c>
      <c r="D31" s="292">
        <v>13</v>
      </c>
      <c r="E31" s="292">
        <v>1</v>
      </c>
      <c r="F31" s="239">
        <v>6</v>
      </c>
      <c r="H31" s="280"/>
    </row>
    <row r="32" spans="1:8" ht="12.75">
      <c r="A32" s="269"/>
      <c r="B32" s="293" t="s">
        <v>310</v>
      </c>
      <c r="C32" s="292">
        <v>298</v>
      </c>
      <c r="D32" s="292">
        <v>140</v>
      </c>
      <c r="E32" s="292">
        <v>4</v>
      </c>
      <c r="F32" s="239">
        <v>79</v>
      </c>
      <c r="H32" s="280"/>
    </row>
    <row r="33" spans="1:8" ht="12.75">
      <c r="A33" s="269"/>
      <c r="B33" s="293" t="s">
        <v>246</v>
      </c>
      <c r="C33" s="292">
        <v>42</v>
      </c>
      <c r="D33" s="292">
        <v>33</v>
      </c>
      <c r="E33" s="292" t="s">
        <v>702</v>
      </c>
      <c r="F33" s="239">
        <v>19</v>
      </c>
      <c r="H33" s="280"/>
    </row>
    <row r="34" spans="1:8" ht="12.75">
      <c r="A34" s="269"/>
      <c r="B34" s="293" t="s">
        <v>311</v>
      </c>
      <c r="C34" s="292" t="s">
        <v>702</v>
      </c>
      <c r="D34" s="292" t="s">
        <v>702</v>
      </c>
      <c r="E34" s="292" t="s">
        <v>702</v>
      </c>
      <c r="F34" s="239" t="s">
        <v>702</v>
      </c>
      <c r="H34" s="280"/>
    </row>
    <row r="35" spans="1:8" ht="12.75">
      <c r="A35" s="269"/>
      <c r="B35" s="293" t="s">
        <v>312</v>
      </c>
      <c r="C35" s="292">
        <v>4</v>
      </c>
      <c r="D35" s="292">
        <v>8</v>
      </c>
      <c r="E35" s="28"/>
      <c r="F35" s="239">
        <v>5</v>
      </c>
      <c r="H35" s="280"/>
    </row>
    <row r="36" spans="1:8" ht="12.75">
      <c r="A36" s="269"/>
      <c r="B36" s="293" t="s">
        <v>313</v>
      </c>
      <c r="C36" s="292">
        <v>1</v>
      </c>
      <c r="D36" s="292"/>
      <c r="E36" s="292" t="s">
        <v>702</v>
      </c>
      <c r="F36" s="239" t="s">
        <v>702</v>
      </c>
      <c r="H36" s="280"/>
    </row>
    <row r="37" spans="1:8" ht="17.25" customHeight="1">
      <c r="A37" s="269"/>
      <c r="B37" s="293" t="s">
        <v>250</v>
      </c>
      <c r="C37" s="292" t="s">
        <v>702</v>
      </c>
      <c r="D37" s="292" t="s">
        <v>702</v>
      </c>
      <c r="E37" s="292" t="s">
        <v>702</v>
      </c>
      <c r="F37" s="239" t="s">
        <v>702</v>
      </c>
      <c r="H37" s="280"/>
    </row>
    <row r="38" spans="1:8" ht="12.75">
      <c r="A38" s="269"/>
      <c r="B38" s="293" t="s">
        <v>950</v>
      </c>
      <c r="C38" s="292" t="s">
        <v>702</v>
      </c>
      <c r="D38" s="292" t="s">
        <v>702</v>
      </c>
      <c r="E38" s="292" t="s">
        <v>702</v>
      </c>
      <c r="F38" s="239" t="s">
        <v>702</v>
      </c>
      <c r="H38" s="280"/>
    </row>
    <row r="39" spans="1:8" ht="12.75">
      <c r="A39" s="269"/>
      <c r="B39" s="293" t="s">
        <v>251</v>
      </c>
      <c r="C39" s="292" t="s">
        <v>702</v>
      </c>
      <c r="D39" s="292" t="s">
        <v>702</v>
      </c>
      <c r="E39" s="292" t="s">
        <v>702</v>
      </c>
      <c r="F39" s="239">
        <v>1</v>
      </c>
      <c r="H39" s="280"/>
    </row>
    <row r="40" spans="1:8" ht="12.75">
      <c r="A40" s="269"/>
      <c r="B40" s="293" t="s">
        <v>252</v>
      </c>
      <c r="C40" s="292" t="s">
        <v>702</v>
      </c>
      <c r="D40" s="292" t="s">
        <v>702</v>
      </c>
      <c r="E40" s="292" t="s">
        <v>702</v>
      </c>
      <c r="F40" s="239" t="s">
        <v>702</v>
      </c>
      <c r="H40" s="280"/>
    </row>
    <row r="41" spans="1:8" ht="12.75">
      <c r="A41" s="269"/>
      <c r="B41" s="293" t="s">
        <v>253</v>
      </c>
      <c r="C41" s="292" t="s">
        <v>702</v>
      </c>
      <c r="D41" s="292" t="s">
        <v>702</v>
      </c>
      <c r="E41" s="292" t="s">
        <v>702</v>
      </c>
      <c r="F41" s="239" t="s">
        <v>702</v>
      </c>
      <c r="H41" s="280"/>
    </row>
    <row r="42" spans="1:8" ht="17.25" customHeight="1">
      <c r="A42" s="269"/>
      <c r="B42" s="293" t="s">
        <v>314</v>
      </c>
      <c r="C42" s="292">
        <v>7</v>
      </c>
      <c r="D42" s="292">
        <v>6</v>
      </c>
      <c r="E42" s="292" t="s">
        <v>702</v>
      </c>
      <c r="F42" s="239">
        <v>6</v>
      </c>
      <c r="H42" s="280"/>
    </row>
    <row r="43" spans="1:8" ht="12.75">
      <c r="A43" s="269"/>
      <c r="B43" s="294" t="s">
        <v>256</v>
      </c>
      <c r="C43" s="493" t="s">
        <v>702</v>
      </c>
      <c r="D43" s="495" t="s">
        <v>702</v>
      </c>
      <c r="E43" s="495" t="s">
        <v>702</v>
      </c>
      <c r="F43" s="240" t="s">
        <v>702</v>
      </c>
      <c r="H43" s="280"/>
    </row>
    <row r="44" spans="1:8" ht="12.75">
      <c r="A44" s="269"/>
      <c r="B44" s="296" t="s">
        <v>257</v>
      </c>
      <c r="C44" s="297">
        <f>SUM(C27:C43)</f>
        <v>358</v>
      </c>
      <c r="D44" s="297">
        <f>SUM(D27:D43)</f>
        <v>200</v>
      </c>
      <c r="E44" s="297">
        <f>SUM(E27:E43)</f>
        <v>5</v>
      </c>
      <c r="F44" s="298">
        <f>SUM(F27:F43)</f>
        <v>116</v>
      </c>
      <c r="H44" s="280"/>
    </row>
    <row r="45" spans="1:8" ht="12.75" customHeight="1">
      <c r="A45" s="269"/>
      <c r="B45" s="335" t="s">
        <v>170</v>
      </c>
      <c r="C45" s="336"/>
      <c r="D45" s="336"/>
      <c r="E45" s="336"/>
      <c r="F45" s="337"/>
      <c r="H45" s="280"/>
    </row>
    <row r="46" spans="1:8" ht="12.75">
      <c r="A46" s="269"/>
      <c r="B46" s="294" t="s">
        <v>258</v>
      </c>
      <c r="C46" s="295">
        <v>10</v>
      </c>
      <c r="D46" s="338"/>
      <c r="E46" s="495" t="s">
        <v>702</v>
      </c>
      <c r="F46" s="295">
        <v>3</v>
      </c>
      <c r="H46" s="280"/>
    </row>
    <row r="47" spans="1:8" ht="12.75">
      <c r="A47" s="269"/>
      <c r="B47" s="296" t="s">
        <v>315</v>
      </c>
      <c r="C47" s="305">
        <f>SUM(C46:C46)</f>
        <v>10</v>
      </c>
      <c r="D47" s="339"/>
      <c r="E47" s="340">
        <f>SUM(E46:E46)</f>
        <v>0</v>
      </c>
      <c r="F47" s="305">
        <f>SUM(F46:F46)</f>
        <v>3</v>
      </c>
      <c r="H47" s="280"/>
    </row>
    <row r="48" spans="4:5" ht="12.75">
      <c r="D48" s="58"/>
      <c r="E48" s="58"/>
    </row>
    <row r="50" spans="2:8" ht="12.75">
      <c r="B50" s="546" t="s">
        <v>316</v>
      </c>
      <c r="C50" s="546"/>
      <c r="H50" s="276"/>
    </row>
    <row r="51" spans="2:8" ht="12.75">
      <c r="B51" s="136" t="s">
        <v>264</v>
      </c>
      <c r="C51" s="309">
        <v>17</v>
      </c>
      <c r="H51" s="280"/>
    </row>
    <row r="52" spans="2:8" ht="12.75">
      <c r="B52" s="136" t="s">
        <v>265</v>
      </c>
      <c r="C52" s="309">
        <v>3</v>
      </c>
      <c r="H52" s="280"/>
    </row>
    <row r="53" spans="2:8" ht="12.75">
      <c r="B53" s="136" t="s">
        <v>266</v>
      </c>
      <c r="C53" s="318">
        <v>19</v>
      </c>
      <c r="H53" s="280"/>
    </row>
    <row r="54" spans="2:8" ht="12.75">
      <c r="B54" s="136" t="s">
        <v>267</v>
      </c>
      <c r="C54" s="312">
        <v>14</v>
      </c>
      <c r="H54" s="280"/>
    </row>
    <row r="55" spans="2:8" ht="12.75">
      <c r="B55" s="136" t="s">
        <v>317</v>
      </c>
      <c r="C55" s="312">
        <v>186</v>
      </c>
      <c r="H55" s="280"/>
    </row>
    <row r="56" spans="2:9" ht="12.75">
      <c r="B56" s="136" t="s">
        <v>318</v>
      </c>
      <c r="C56" s="315">
        <v>67</v>
      </c>
      <c r="I56" s="280"/>
    </row>
    <row r="57" spans="2:9" ht="12.75">
      <c r="B57" s="136" t="s">
        <v>319</v>
      </c>
      <c r="C57" s="315">
        <v>55</v>
      </c>
      <c r="I57" s="280"/>
    </row>
    <row r="58" spans="2:9" ht="12.75" customHeight="1">
      <c r="B58" s="136" t="s">
        <v>320</v>
      </c>
      <c r="C58" s="309" t="s">
        <v>702</v>
      </c>
      <c r="I58" s="280"/>
    </row>
    <row r="59" spans="2:9" ht="12.75">
      <c r="B59" s="310" t="s">
        <v>321</v>
      </c>
      <c r="C59" s="315" t="s">
        <v>702</v>
      </c>
      <c r="I59" s="280"/>
    </row>
    <row r="60" spans="2:9" ht="12.75" customHeight="1">
      <c r="B60" s="137" t="s">
        <v>322</v>
      </c>
      <c r="C60" s="272">
        <v>40</v>
      </c>
      <c r="I60" s="280"/>
    </row>
    <row r="63" spans="2:9" ht="12.75">
      <c r="B63" s="546" t="s">
        <v>295</v>
      </c>
      <c r="C63" s="546"/>
      <c r="I63" s="276"/>
    </row>
    <row r="64" spans="2:9" ht="12.75">
      <c r="B64" s="310" t="s">
        <v>323</v>
      </c>
      <c r="C64" s="309">
        <v>3</v>
      </c>
      <c r="I64" s="280"/>
    </row>
    <row r="65" spans="2:9" ht="12.75">
      <c r="B65" s="310" t="s">
        <v>324</v>
      </c>
      <c r="C65" s="309">
        <v>2</v>
      </c>
      <c r="I65" s="28"/>
    </row>
    <row r="66" spans="2:9" ht="12.75">
      <c r="B66" s="516" t="s">
        <v>325</v>
      </c>
      <c r="C66" s="516"/>
      <c r="I66" s="280"/>
    </row>
    <row r="67" spans="2:9" ht="12.75">
      <c r="B67" s="313" t="s">
        <v>326</v>
      </c>
      <c r="C67" s="341">
        <f>SUM(C68:C71)</f>
        <v>18</v>
      </c>
      <c r="D67" s="316"/>
      <c r="E67" s="317"/>
      <c r="I67" s="280"/>
    </row>
    <row r="68" spans="2:9" ht="12.75">
      <c r="B68" s="235" t="s">
        <v>276</v>
      </c>
      <c r="C68" s="312">
        <v>2</v>
      </c>
      <c r="I68" s="280"/>
    </row>
    <row r="69" spans="2:9" ht="12.75">
      <c r="B69" s="136" t="s">
        <v>277</v>
      </c>
      <c r="C69" s="315">
        <v>16</v>
      </c>
      <c r="I69" s="280"/>
    </row>
    <row r="70" spans="2:9" ht="12.75">
      <c r="B70" s="136" t="s">
        <v>278</v>
      </c>
      <c r="C70" s="315" t="s">
        <v>702</v>
      </c>
      <c r="I70" s="280"/>
    </row>
    <row r="71" spans="2:9" ht="12.75">
      <c r="B71" s="137" t="s">
        <v>327</v>
      </c>
      <c r="C71" s="272" t="s">
        <v>702</v>
      </c>
      <c r="I71" s="280"/>
    </row>
  </sheetData>
  <sheetProtection/>
  <mergeCells count="10">
    <mergeCell ref="B5:C5"/>
    <mergeCell ref="B6:C6"/>
    <mergeCell ref="B16:C16"/>
    <mergeCell ref="B23:F23"/>
    <mergeCell ref="B63:C63"/>
    <mergeCell ref="B66:C66"/>
    <mergeCell ref="B24:F24"/>
    <mergeCell ref="B25:D25"/>
    <mergeCell ref="E25:F25"/>
    <mergeCell ref="B50:C5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2014-06-10T11:29:55Z</dcterms:created>
  <dcterms:modified xsi:type="dcterms:W3CDTF">2014-06-10T11:31:29Z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