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8" activeTab="0"/>
  </bookViews>
  <sheets>
    <sheet name="Fisc_Provincial_CA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Género" sheetId="7" r:id="rId7"/>
    <sheet name="TablasVGeneroAux" sheetId="8" state="hidden" r:id="rId8"/>
    <sheet name="DatosViolenciaDoméstica" sheetId="9" r:id="rId9"/>
    <sheet name="TablasVDomestica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'Fisc_Provincial_CA'!$C$5</definedName>
    <definedName name="ANYO_MEMORIA_1">'Fisc_Provincial_CA'!$C$5</definedName>
    <definedName name="ANYO_MEMORIA_1_1">'Fisc_Provincial_CA'!$C$5-1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FSup_ActividadGub">'InformeDatosGrales'!$EP$4</definedName>
    <definedName name="FSup_Aforamientos">'InformeDatosGrales'!$DG$4</definedName>
    <definedName name="FSup_ContenciosoAdm">'InformeDatosGrales'!$DL$4</definedName>
    <definedName name="FSup_DilPrep_Destino">'InformeDatosGrales'!$EK$4</definedName>
    <definedName name="FSup_DilPrep_Origen">'InformeDatosGrales'!$EB$4</definedName>
    <definedName name="FSup_Laboral">'InformeDatosGrales'!$DU$4</definedName>
    <definedName name="FSup_Penal">'InformeDatosGrales'!$CY$4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_1">'Fisc_Provincial_CA'!$C$4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Calif_23">'InformeSinLaboral'!$H$3</definedName>
    <definedName name="VGeneroCalif_24">'InformeSeguridadVial'!$H$3</definedName>
    <definedName name="VGeneroIncoa">'InformeViolenciaGénero'!$K$3</definedName>
    <definedName name="VGeneroIncoa_23">'InformeSinLaboral'!$C$3</definedName>
    <definedName name="VGeneroIncoa_24">'InformeSeguridadVial'!$C$3</definedName>
    <definedName name="VGeneroMCaut">'InformeViolenciaGénero'!$Z$3</definedName>
    <definedName name="VGeneroMCaut_23">'InformeSinLaboral'!#REF!</definedName>
    <definedName name="VGeneroMCaut_24">'InformeSeguridadVial'!#REF!</definedName>
    <definedName name="VGeneroParent">'InformeViolenciaGénero'!$U$3</definedName>
    <definedName name="VGeneroParent_23">'InformeSinLaboral'!$M$3</definedName>
    <definedName name="VGeneroParent_24">'InformeSeguridadVial'!$M$3</definedName>
    <definedName name="VGeneroProcSent">'InformeViolenciaGénero'!$C$1</definedName>
    <definedName name="VGeneroProcSent_23">'InformeSinLaboral'!#REF!</definedName>
    <definedName name="VGeneroProcSent_24">'InformeSeguridadVial'!#REF!</definedName>
  </definedNames>
  <calcPr fullCalcOnLoad="1"/>
</workbook>
</file>

<file path=xl/sharedStrings.xml><?xml version="1.0" encoding="utf-8"?>
<sst xmlns="http://schemas.openxmlformats.org/spreadsheetml/2006/main" count="1960" uniqueCount="1087">
  <si>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</si>
  <si>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</si>
  <si>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</si>
  <si>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</si>
  <si>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</si>
  <si>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</si>
  <si>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</si>
  <si>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</si>
  <si>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</si>
  <si>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</si>
  <si>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</si>
  <si>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</si>
  <si>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</si>
  <si>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</si>
  <si>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</si>
  <si>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</si>
  <si>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</si>
  <si>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</si>
  <si>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</si>
  <si>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</si>
  <si>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</si>
  <si>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</si>
  <si>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</si>
  <si>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</si>
  <si>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</si>
  <si>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</si>
  <si>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</si>
  <si>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</si>
  <si>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</si>
  <si>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</si>
  <si>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</si>
  <si>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</si>
  <si>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</si>
  <si>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</si>
  <si>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</si>
  <si>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</si>
  <si>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</si>
  <si>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</si>
  <si>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</si>
  <si>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</si>
  <si>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</si>
  <si>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</si>
  <si>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</si>
  <si>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</si>
  <si>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</si>
  <si>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</si>
  <si>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</si>
  <si>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</si>
  <si>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</si>
  <si>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</si>
  <si>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</si>
  <si>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</si>
  <si>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</si>
  <si>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</si>
  <si>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</si>
  <si>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</si>
  <si>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</si>
  <si>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</si>
  <si>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</si>
  <si>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</si>
  <si>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</si>
  <si>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</si>
  <si>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</si>
  <si>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</si>
  <si>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</si>
  <si>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</si>
  <si>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</si>
  <si>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</si>
  <si>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</si>
  <si>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</si>
  <si>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</si>
  <si>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</si>
  <si>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</si>
  <si>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</si>
  <si>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</si>
  <si>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</si>
  <si>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</si>
  <si>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</si>
  <si>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</si>
  <si>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</si>
  <si>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</si>
  <si>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</si>
  <si>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</si>
  <si>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</si>
  <si>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</si>
  <si>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</si>
  <si>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</si>
  <si>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</si>
  <si>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</si>
  <si>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</si>
  <si>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</si>
  <si>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</si>
  <si>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</si>
  <si>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</si>
  <si>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</si>
  <si>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</si>
  <si>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</si>
  <si>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</si>
  <si>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</si>
  <si>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</si>
  <si>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</si>
  <si>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</si>
  <si>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</si>
  <si>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</si>
  <si>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</si>
  <si>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</si>
  <si>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</si>
  <si>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</si>
  <si>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</si>
  <si>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</si>
  <si>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</si>
  <si>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</si>
  <si>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</si>
  <si>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</si>
  <si>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</si>
  <si>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</si>
  <si>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</si>
  <si>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</si>
  <si>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</si>
  <si>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</si>
  <si>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</si>
  <si>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</si>
  <si>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</si>
  <si>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</si>
  <si>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</si>
  <si>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</si>
  <si>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</si>
  <si>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</si>
  <si>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</si>
  <si>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</si>
  <si>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</si>
  <si>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</si>
  <si>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</si>
  <si>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</si>
  <si>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</si>
  <si>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</si>
  <si>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</si>
  <si>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</si>
  <si>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</si>
  <si>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</si>
  <si>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</si>
  <si>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</si>
  <si>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</si>
  <si>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</si>
  <si>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</si>
  <si>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</si>
  <si>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</si>
  <si>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</si>
  <si>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</si>
  <si>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</si>
  <si>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</si>
  <si>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</si>
  <si>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</si>
  <si>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</si>
  <si>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</si>
  <si>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</si>
  <si>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</si>
  <si>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</si>
  <si>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</si>
  <si>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</si>
  <si>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</si>
  <si>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</si>
  <si>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</si>
  <si>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</si>
  <si>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</si>
  <si>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</si>
  <si>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</si>
  <si>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</si>
  <si>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</si>
  <si>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</si>
  <si>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</si>
  <si>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</si>
  <si>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</si>
  <si>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</si>
  <si>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</si>
  <si>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</si>
  <si>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</si>
  <si>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</si>
  <si>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</si>
  <si>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</si>
  <si>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</si>
  <si>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</si>
  <si>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</si>
  <si>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</si>
  <si>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</si>
  <si>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</si>
  <si>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</si>
  <si>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</si>
  <si>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</si>
  <si>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</si>
  <si>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</si>
  <si>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</si>
  <si>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</si>
  <si>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</si>
  <si>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</si>
  <si>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</si>
  <si>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</si>
  <si>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</si>
  <si>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</si>
  <si>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</si>
  <si>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</si>
  <si>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</si>
  <si>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Juicios Rápidos</t>
  </si>
  <si>
    <t>Diligencias Previas Juzgado de Instrucción</t>
  </si>
  <si>
    <t>Procedimiento Abreviado Juzgado de lo Penal</t>
  </si>
  <si>
    <t>Sumario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</si>
  <si>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</si>
  <si>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</si>
  <si>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</si>
  <si>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</si>
  <si>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</si>
  <si>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</si>
  <si>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</si>
  <si>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</si>
  <si>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</si>
  <si>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</si>
  <si>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</si>
  <si>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</si>
  <si>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</si>
  <si>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</si>
  <si>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</si>
  <si>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</si>
  <si>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</si>
  <si>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</si>
  <si>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</si>
  <si>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</si>
  <si>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</t>
  </si>
  <si>
    <t>Coacciones 172.2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</si>
  <si>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</si>
  <si>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</si>
  <si>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</si>
  <si>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</si>
  <si>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</si>
  <si>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</si>
  <si>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</si>
  <si>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Total Delitos</t>
  </si>
  <si>
    <t>Vejación injusta Art. 620.2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</si>
  <si>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</si>
  <si>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</si>
  <si>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</si>
  <si>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</si>
  <si>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</si>
  <si>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Cónyuge</t>
  </si>
  <si>
    <t>Ex cónyuge</t>
  </si>
  <si>
    <t>Pareja de hecho</t>
  </si>
  <si>
    <t>Ex pareja de hecho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</si>
  <si>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</si>
  <si>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</si>
  <si>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</si>
  <si>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</si>
  <si>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</si>
  <si>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</si>
  <si>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</si>
  <si>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</si>
  <si>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Denegadas</t>
  </si>
  <si>
    <t>Adoptadas solo con medidas penales</t>
  </si>
  <si>
    <t>Adoptadas con medidas civiles y penales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</si>
  <si>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</si>
  <si>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</si>
  <si>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</si>
  <si>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</si>
  <si>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</si>
  <si>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</si>
  <si>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</si>
  <si>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</si>
  <si>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</si>
  <si>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</si>
  <si>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</si>
  <si>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Vida e Integridad</t>
  </si>
  <si>
    <t>Integridad Moral</t>
  </si>
  <si>
    <t>Libertad Sexual</t>
  </si>
  <si>
    <t>Inviolabilidad del Domicilio</t>
  </si>
  <si>
    <t>Administración de la Justicia</t>
  </si>
  <si>
    <t>CUADRO IV. Medidas Cautelares.</t>
  </si>
  <si>
    <t>Orden de alejamiento</t>
  </si>
  <si>
    <t>Orden de protección</t>
  </si>
  <si>
    <t>CUADRO I: Procedimientos Incoados, Calificaciones y Sentencias</t>
  </si>
  <si>
    <t>INCOADOS</t>
  </si>
  <si>
    <t>Procedimiento Abreviado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</si>
  <si>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</si>
  <si>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</si>
  <si>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</si>
  <si>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</si>
  <si>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</si>
  <si>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</si>
  <si>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</si>
  <si>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</si>
  <si>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</si>
  <si>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Maltrato ocasional 153.1 C.P.</t>
  </si>
  <si>
    <t>Detención ilegal.</t>
  </si>
  <si>
    <t>Amenazas 171.4 C.P.</t>
  </si>
  <si>
    <t>Coacciones 172.2 C.P.</t>
  </si>
  <si>
    <t>Quebrantamiento de Medida Cautelar/Condena</t>
  </si>
  <si>
    <t>Total Falta</t>
  </si>
  <si>
    <t>CUADRO III. Parentesco de la víctima con el agresor.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</si>
  <si>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</si>
  <si>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</si>
  <si>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</si>
  <si>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</si>
  <si>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</si>
  <si>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</si>
  <si>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Prisión provisional, art. 503 LECr.</t>
  </si>
  <si>
    <t>Orden de alejamiento, art. 544 bis LECr.</t>
  </si>
  <si>
    <t>Orden de Protección, art. 544 ter LECr.</t>
  </si>
  <si>
    <t>Solicitadas</t>
  </si>
  <si>
    <t>Adoptadas con medidas solo civiles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</si>
  <si>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</si>
  <si>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</si>
  <si>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</si>
  <si>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</si>
  <si>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</si>
  <si>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</si>
  <si>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</si>
  <si>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</si>
  <si>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</si>
  <si>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</si>
  <si>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</si>
  <si>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</si>
  <si>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</si>
  <si>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</si>
  <si>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</si>
  <si>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</si>
  <si>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</si>
  <si>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</si>
  <si>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</si>
  <si>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</si>
  <si>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</si>
  <si>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</si>
  <si>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</si>
  <si>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</si>
  <si>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</si>
  <si>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</si>
  <si>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</si>
  <si>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</si>
  <si>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</si>
  <si>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</si>
  <si>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</si>
  <si>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</si>
  <si>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</si>
  <si>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</si>
  <si>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</si>
  <si>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</si>
  <si>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</si>
  <si>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</si>
  <si>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</si>
  <si>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</si>
  <si>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</si>
  <si>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</si>
  <si>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</si>
  <si>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</si>
  <si>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</si>
  <si>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</si>
  <si>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</si>
  <si>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</si>
  <si>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</si>
  <si>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</si>
  <si>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</si>
  <si>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</si>
  <si>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</si>
  <si>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</si>
  <si>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</si>
  <si>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</si>
  <si>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</si>
  <si>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</si>
  <si>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</si>
  <si>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</si>
  <si>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</si>
  <si>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</si>
  <si>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</si>
  <si>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</si>
  <si>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</si>
  <si>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</si>
  <si>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</si>
  <si>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</si>
  <si>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</si>
  <si>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</si>
  <si>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</si>
  <si>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</si>
  <si>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</si>
  <si>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</si>
  <si>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</si>
  <si>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</si>
  <si>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</si>
  <si>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</si>
  <si>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</si>
  <si>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</si>
  <si>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</si>
  <si>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</si>
  <si>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</si>
  <si>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</si>
  <si>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</si>
  <si>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</si>
  <si>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</si>
  <si>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</si>
  <si>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</si>
  <si>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</si>
  <si>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</si>
  <si>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</si>
  <si>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</si>
  <si>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</si>
  <si>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</si>
  <si>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</si>
  <si>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</si>
  <si>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</si>
  <si>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</si>
  <si>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</si>
  <si>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</si>
  <si>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</si>
  <si>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</si>
  <si>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</si>
  <si>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</si>
  <si>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</si>
  <si>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</si>
  <si>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</si>
  <si>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</si>
  <si>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</si>
  <si>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</si>
  <si>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</si>
  <si>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</si>
  <si>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</si>
  <si>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</si>
  <si>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</si>
  <si>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</si>
  <si>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</si>
  <si>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</si>
  <si>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</si>
  <si>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</si>
  <si>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</si>
  <si>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</si>
  <si>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</si>
  <si>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</si>
  <si>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</si>
  <si>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</si>
  <si>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</si>
  <si>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</si>
  <si>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</si>
  <si>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</si>
  <si>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</si>
  <si>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</si>
  <si>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</si>
  <si>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</si>
  <si>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</si>
  <si>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Vistas apelaciones jurado</t>
  </si>
  <si>
    <t>Recursos de casación</t>
  </si>
  <si>
    <t>Jueces y Fiscales</t>
  </si>
  <si>
    <t>Otros aforados</t>
  </si>
  <si>
    <t>Informes de competencia</t>
  </si>
  <si>
    <t>Materia electoral</t>
  </si>
  <si>
    <t>Otros procedimientos</t>
  </si>
  <si>
    <t>Vistas asistidas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</si>
  <si>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</si>
  <si>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</si>
  <si>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</si>
  <si>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</si>
  <si>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</si>
  <si>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</si>
  <si>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</si>
  <si>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</si>
  <si>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</si>
  <si>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</si>
  <si>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</si>
  <si>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</si>
  <si>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</si>
  <si>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</si>
  <si>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</si>
  <si>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</si>
  <si>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</si>
  <si>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</si>
  <si>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</si>
  <si>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</si>
  <si>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</si>
  <si>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</si>
  <si>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</si>
  <si>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</si>
  <si>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</si>
  <si>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</si>
  <si>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</si>
  <si>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</si>
  <si>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</si>
  <si>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</si>
  <si>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</si>
  <si>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</si>
  <si>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</si>
  <si>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</si>
  <si>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</si>
  <si>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</si>
  <si>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</si>
  <si>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</si>
  <si>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</si>
  <si>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</si>
  <si>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</si>
  <si>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</si>
  <si>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</si>
  <si>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</si>
  <si>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</si>
  <si>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</si>
  <si>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</si>
  <si>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</si>
  <si>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</si>
  <si>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</si>
  <si>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</si>
  <si>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</si>
  <si>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</si>
  <si>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</si>
  <si>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</si>
  <si>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</si>
  <si>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</si>
  <si>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</si>
  <si>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</si>
  <si>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</si>
  <si>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</si>
  <si>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</si>
  <si>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</si>
  <si>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</si>
  <si>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</si>
  <si>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</si>
  <si>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</si>
  <si>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</si>
  <si>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</si>
  <si>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</si>
  <si>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</si>
  <si>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</si>
  <si>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</si>
  <si>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</si>
  <si>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</si>
  <si>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</si>
  <si>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</si>
  <si>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</si>
  <si>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</si>
  <si>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</si>
  <si>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</si>
  <si>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</si>
  <si>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</si>
  <si>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</si>
  <si>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</si>
  <si>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</si>
  <si>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</si>
  <si>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</si>
  <si>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</si>
  <si>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</si>
  <si>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</si>
  <si>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</si>
  <si>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</si>
  <si>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</si>
  <si>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</si>
  <si>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</si>
  <si>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</si>
  <si>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</si>
  <si>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</si>
  <si>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CA / Prov:</t>
  </si>
  <si>
    <t>Illes Balears</t>
  </si>
  <si>
    <t>Año:</t>
  </si>
  <si>
    <t>INDICE DE INFORMES</t>
  </si>
  <si>
    <t>DATOS GENERALES - PROVINCIAL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</si>
  <si>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</si>
  <si>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</si>
  <si>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</si>
  <si>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</si>
  <si>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</si>
  <si>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</si>
  <si>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</si>
  <si>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</si>
  <si>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</si>
  <si>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</si>
  <si>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</si>
  <si>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</si>
  <si>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</si>
  <si>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</si>
  <si>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</si>
  <si>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</si>
  <si>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</si>
  <si>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</si>
  <si>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</si>
  <si>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</si>
  <si>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</si>
  <si>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</si>
  <si>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</si>
  <si>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</si>
  <si>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</si>
  <si>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</si>
  <si>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DATOS GENERALES - SUPERIOR COMUNIDAD AUTÓNOMA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</si>
  <si>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</si>
  <si>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</si>
  <si>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</si>
  <si>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</si>
  <si>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</si>
  <si>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</si>
  <si>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</si>
  <si>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</si>
  <si>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</si>
  <si>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</si>
  <si>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</si>
  <si>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</si>
  <si>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</si>
  <si>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</si>
  <si>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</si>
  <si>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</si>
  <si>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</si>
  <si>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</si>
  <si>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</si>
  <si>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</si>
  <si>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</si>
  <si>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</si>
  <si>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</si>
  <si>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</si>
  <si>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</si>
  <si>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</si>
  <si>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</si>
  <si>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</si>
  <si>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</si>
  <si>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</si>
  <si>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</si>
  <si>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</si>
  <si>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</si>
  <si>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</si>
  <si>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</si>
  <si>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</si>
  <si>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</si>
  <si>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</si>
  <si>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</si>
  <si>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</si>
  <si>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</si>
  <si>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</si>
  <si>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</si>
  <si>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</si>
  <si>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</si>
  <si>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</si>
  <si>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</si>
  <si>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</si>
  <si>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</si>
  <si>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</si>
  <si>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</si>
  <si>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</si>
  <si>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</si>
  <si>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</si>
  <si>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</si>
  <si>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</si>
  <si>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</si>
  <si>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</si>
  <si>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</si>
  <si>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</si>
  <si>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</si>
  <si>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</si>
  <si>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</si>
  <si>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</si>
  <si>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</si>
  <si>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</si>
  <si>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</si>
  <si>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</si>
  <si>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</si>
  <si>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</si>
  <si>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</si>
  <si>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</si>
  <si>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</si>
  <si>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</si>
  <si>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</si>
  <si>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</si>
  <si>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</si>
  <si>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</si>
  <si>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</si>
  <si>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</si>
  <si>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</si>
  <si>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</si>
  <si>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</si>
  <si>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</si>
  <si>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</si>
  <si>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</si>
  <si>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</si>
  <si>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</si>
  <si>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</si>
  <si>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</si>
  <si>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</si>
  <si>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</si>
  <si>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</si>
  <si>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</si>
  <si>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</si>
  <si>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</si>
  <si>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</si>
  <si>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</si>
  <si>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</si>
  <si>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</si>
  <si>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</si>
  <si>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</si>
  <si>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</si>
  <si>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</si>
  <si>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</si>
  <si>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</si>
  <si>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</si>
  <si>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</si>
  <si>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</si>
  <si>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</si>
  <si>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</si>
  <si>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</si>
  <si>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</si>
  <si>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</si>
  <si>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</si>
  <si>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</si>
  <si>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</si>
  <si>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</si>
  <si>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</si>
  <si>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</si>
  <si>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</si>
  <si>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</si>
  <si>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</si>
  <si>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</si>
  <si>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</si>
  <si>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</si>
  <si>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</si>
  <si>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</si>
  <si>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</si>
  <si>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</si>
  <si>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</si>
  <si>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</si>
  <si>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</si>
  <si>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</si>
  <si>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</si>
  <si>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</si>
  <si>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</si>
  <si>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</si>
  <si>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</si>
  <si>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</si>
  <si>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</si>
  <si>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</si>
  <si>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</si>
  <si>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</si>
  <si>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</si>
  <si>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</si>
  <si>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</si>
  <si>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</si>
  <si>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</si>
  <si>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</si>
  <si>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</si>
  <si>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</si>
  <si>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</si>
  <si>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</si>
  <si>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</si>
  <si>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</si>
  <si>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</si>
  <si>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</si>
  <si>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</si>
  <si>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</si>
  <si>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</si>
  <si>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</si>
  <si>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</si>
  <si>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</si>
  <si>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</si>
  <si>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</si>
  <si>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</si>
  <si>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</si>
  <si>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</si>
  <si>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</si>
  <si>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</si>
  <si>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</si>
  <si>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</si>
  <si>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</si>
  <si>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</si>
  <si>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</si>
  <si>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</si>
  <si>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</si>
  <si>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</si>
  <si>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</si>
  <si>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</si>
  <si>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</si>
  <si>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</si>
  <si>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</si>
  <si>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</si>
  <si>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</si>
  <si>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</si>
  <si>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</si>
  <si>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</si>
  <si>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</si>
  <si>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</si>
  <si>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</si>
  <si>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</si>
  <si>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</si>
  <si>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</si>
  <si>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</si>
  <si>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</si>
  <si>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</si>
  <si>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</si>
  <si>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</si>
  <si>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</si>
  <si>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</si>
  <si>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</si>
  <si>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</si>
  <si>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</si>
  <si>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</si>
  <si>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</si>
  <si>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</si>
  <si>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</si>
  <si>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</si>
  <si>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</si>
  <si>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</si>
  <si>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</si>
  <si>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</si>
  <si>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</si>
  <si>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</si>
  <si>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</si>
  <si>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</si>
  <si>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 por el Fiscal</t>
  </si>
  <si>
    <t>Cuestiones de competencia</t>
  </si>
  <si>
    <t>PROCEDIMIENTOS CIVILES</t>
  </si>
  <si>
    <t>Recursos de Casación / Revisión derecho foral</t>
  </si>
  <si>
    <t>PROCEDIMIENTOS CONTENCIOSO-ADMINISTRATIVOS</t>
  </si>
  <si>
    <t>Recursos de Casación</t>
  </si>
  <si>
    <t>PROCEDIMIENTOS LABORALES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</si>
  <si>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</si>
  <si>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</si>
  <si>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</si>
  <si>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</si>
  <si>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</si>
  <si>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</si>
  <si>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</si>
  <si>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</si>
  <si>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</si>
  <si>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</si>
  <si>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</si>
  <si>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</si>
  <si>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</si>
  <si>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</si>
  <si>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</si>
  <si>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</si>
  <si>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</si>
  <si>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</si>
  <si>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</si>
  <si>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</si>
  <si>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</si>
  <si>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</si>
  <si>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</si>
  <si>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</si>
  <si>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</si>
  <si>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</si>
  <si>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</si>
  <si>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</si>
  <si>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</si>
  <si>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</si>
  <si>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</si>
  <si>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</si>
  <si>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</si>
  <si>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</si>
  <si>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</si>
  <si>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</si>
  <si>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</si>
  <si>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</si>
  <si>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</si>
  <si>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</si>
  <si>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</si>
  <si>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</si>
  <si>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</si>
  <si>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</si>
  <si>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</si>
  <si>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</si>
  <si>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</si>
  <si>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</si>
  <si>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</si>
  <si>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</si>
  <si>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</si>
  <si>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</si>
  <si>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</si>
  <si>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</si>
  <si>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</si>
  <si>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</si>
  <si>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</si>
  <si>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</si>
  <si>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</si>
  <si>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</si>
  <si>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</si>
  <si>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</si>
  <si>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</si>
  <si>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</si>
  <si>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</si>
  <si>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</si>
  <si>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</si>
  <si>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</si>
  <si>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</si>
  <si>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</si>
  <si>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</si>
  <si>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</si>
  <si>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</si>
  <si>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</si>
  <si>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</si>
  <si>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</si>
  <si>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</si>
  <si>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</si>
  <si>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</si>
  <si>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</si>
  <si>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</si>
  <si>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</si>
  <si>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</si>
  <si>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</si>
  <si>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</si>
  <si>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</si>
  <si>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</si>
  <si>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</si>
  <si>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</si>
  <si>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</si>
  <si>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</si>
  <si>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</si>
  <si>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</si>
  <si>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</si>
  <si>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</si>
  <si>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</si>
  <si>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</si>
  <si>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</si>
  <si>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</si>
  <si>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</si>
  <si>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</si>
  <si>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</si>
  <si>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</si>
  <si>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</si>
  <si>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</si>
  <si>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</si>
  <si>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</si>
  <si>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</si>
  <si>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</si>
  <si>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</si>
  <si>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</si>
  <si>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</si>
  <si>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</si>
  <si>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</si>
  <si>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</si>
  <si>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</si>
  <si>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</si>
  <si>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</si>
  <si>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</si>
  <si>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</si>
  <si>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</si>
  <si>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</si>
  <si>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</si>
  <si>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</si>
  <si>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</si>
  <si>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</si>
  <si>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</si>
  <si>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</si>
  <si>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</si>
  <si>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</si>
  <si>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</si>
  <si>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</si>
  <si>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</si>
  <si>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</si>
  <si>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</si>
  <si>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</si>
  <si>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</si>
  <si>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</si>
  <si>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</si>
  <si>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</si>
  <si>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</si>
  <si>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</si>
  <si>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</si>
  <si>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</si>
  <si>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</si>
  <si>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</si>
  <si>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</si>
  <si>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</si>
  <si>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</si>
  <si>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</si>
  <si>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</si>
  <si>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</si>
  <si>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</si>
  <si>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</si>
  <si>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</si>
  <si>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</si>
  <si>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</si>
  <si>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</si>
  <si>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</si>
  <si>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</si>
  <si>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</si>
  <si>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</si>
  <si>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</si>
  <si>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</si>
  <si>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</si>
  <si>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</si>
  <si>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</si>
  <si>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</si>
  <si>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</si>
  <si>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</si>
  <si>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</si>
  <si>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</si>
  <si>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</si>
  <si>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</si>
  <si>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</si>
  <si>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</si>
  <si>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</si>
  <si>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</si>
  <si>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</si>
  <si>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</si>
  <si>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</si>
  <si>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</si>
  <si>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</si>
  <si>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</si>
  <si>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</si>
  <si>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</si>
  <si>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</si>
  <si>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</si>
  <si>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</si>
  <si>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</si>
  <si>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</si>
  <si>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</si>
  <si>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</si>
  <si>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</si>
  <si>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</si>
  <si>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</si>
  <si>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</si>
  <si>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</si>
  <si>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</si>
  <si>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</si>
  <si>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</si>
  <si>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</si>
  <si>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</si>
  <si>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</si>
  <si>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</si>
  <si>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</si>
  <si>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</si>
  <si>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</si>
  <si>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</si>
  <si>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</si>
  <si>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</si>
  <si>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</si>
  <si>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</si>
  <si>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</si>
  <si>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</si>
  <si>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</si>
  <si>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</si>
  <si>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</si>
  <si>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</si>
  <si>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</si>
  <si>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</si>
  <si>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</si>
  <si>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</si>
  <si>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</si>
  <si>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</si>
  <si>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</si>
  <si>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</si>
  <si>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</si>
  <si>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</si>
  <si>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</si>
  <si>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</si>
  <si>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</si>
  <si>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</si>
  <si>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</si>
  <si>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</si>
  <si>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</si>
  <si>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</si>
  <si>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</si>
  <si>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</si>
  <si>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</si>
  <si>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</si>
  <si>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</si>
  <si>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</si>
  <si>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</si>
  <si>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</si>
  <si>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</si>
  <si>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</si>
  <si>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</si>
  <si>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</si>
  <si>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</si>
  <si>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</si>
  <si>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</si>
  <si>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</si>
  <si>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</si>
  <si>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</si>
  <si>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</si>
  <si>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</si>
  <si>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</si>
  <si>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</si>
  <si>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</si>
  <si>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</si>
  <si>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</si>
  <si>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</si>
  <si>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</si>
  <si>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</si>
  <si>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</si>
  <si>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</si>
  <si>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</si>
  <si>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</si>
  <si>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</si>
  <si>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</si>
  <si>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</si>
  <si>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</si>
  <si>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</si>
  <si>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</si>
  <si>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</si>
  <si>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</si>
  <si>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</si>
  <si>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</si>
  <si>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</si>
  <si>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S/D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</si>
</sst>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2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5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4" fillId="0" borderId="0" xfId="54" applyFont="1" applyFill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 locked="0"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164" fontId="13" fillId="0" borderId="21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/>
      <protection locked="0"/>
    </xf>
    <xf numFmtId="164" fontId="9" fillId="0" borderId="27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164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164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164" fontId="13" fillId="0" borderId="16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vertical="top"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10" fillId="37" borderId="29" xfId="0" applyFont="1" applyFill="1" applyBorder="1" applyAlignment="1" applyProtection="1">
      <alignment horizontal="center" vertical="center"/>
      <protection/>
    </xf>
    <xf numFmtId="0" fontId="10" fillId="37" borderId="24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30" xfId="0" applyFont="1" applyFill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 locked="0"/>
    </xf>
    <xf numFmtId="164" fontId="9" fillId="0" borderId="2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164" fontId="13" fillId="0" borderId="3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6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0" fillId="34" borderId="18" xfId="0" applyFont="1" applyFill="1" applyBorder="1" applyAlignment="1" applyProtection="1">
      <alignment horizontal="left" indent="4"/>
      <protection/>
    </xf>
    <xf numFmtId="0" fontId="10" fillId="34" borderId="34" xfId="0" applyFont="1" applyFill="1" applyBorder="1" applyAlignment="1" applyProtection="1">
      <alignment horizontal="left"/>
      <protection/>
    </xf>
    <xf numFmtId="0" fontId="10" fillId="34" borderId="26" xfId="0" applyFont="1" applyFill="1" applyBorder="1" applyAlignment="1" applyProtection="1">
      <alignment horizontal="center"/>
      <protection/>
    </xf>
    <xf numFmtId="0" fontId="10" fillId="34" borderId="35" xfId="0" applyFont="1" applyFill="1" applyBorder="1" applyAlignment="1" applyProtection="1">
      <alignment horizontal="left"/>
      <protection/>
    </xf>
    <xf numFmtId="0" fontId="10" fillId="34" borderId="25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6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37" borderId="39" xfId="0" applyNumberFormat="1" applyFont="1" applyFill="1" applyBorder="1" applyAlignment="1" applyProtection="1">
      <alignment horizontal="center" vertical="center" wrapText="1"/>
      <protection/>
    </xf>
    <xf numFmtId="165" fontId="7" fillId="37" borderId="4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7" fillId="34" borderId="41" xfId="0" applyNumberFormat="1" applyFont="1" applyFill="1" applyBorder="1" applyAlignment="1" applyProtection="1">
      <alignment/>
      <protection/>
    </xf>
    <xf numFmtId="165" fontId="13" fillId="34" borderId="42" xfId="0" applyNumberFormat="1" applyFont="1" applyFill="1" applyBorder="1" applyAlignment="1" applyProtection="1">
      <alignment/>
      <protection/>
    </xf>
    <xf numFmtId="164" fontId="13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9" fillId="0" borderId="45" xfId="0" applyNumberFormat="1" applyFont="1" applyBorder="1" applyAlignment="1" applyProtection="1">
      <alignment/>
      <protection locked="0"/>
    </xf>
    <xf numFmtId="165" fontId="9" fillId="0" borderId="45" xfId="0" applyNumberFormat="1" applyFont="1" applyBorder="1" applyAlignment="1" applyProtection="1">
      <alignment/>
      <protection/>
    </xf>
    <xf numFmtId="164" fontId="9" fillId="0" borderId="45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8" xfId="0" applyNumberFormat="1" applyFont="1" applyBorder="1" applyAlignment="1" applyProtection="1">
      <alignment/>
      <protection locked="0"/>
    </xf>
    <xf numFmtId="165" fontId="9" fillId="0" borderId="48" xfId="0" applyNumberFormat="1" applyFont="1" applyBorder="1" applyAlignment="1" applyProtection="1">
      <alignment/>
      <protection/>
    </xf>
    <xf numFmtId="164" fontId="9" fillId="0" borderId="48" xfId="0" applyNumberFormat="1" applyFont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 locked="0"/>
    </xf>
    <xf numFmtId="165" fontId="7" fillId="34" borderId="50" xfId="0" applyNumberFormat="1" applyFont="1" applyFill="1" applyBorder="1" applyAlignment="1" applyProtection="1">
      <alignment/>
      <protection/>
    </xf>
    <xf numFmtId="165" fontId="13" fillId="34" borderId="51" xfId="0" applyNumberFormat="1" applyFont="1" applyFill="1" applyBorder="1" applyAlignment="1" applyProtection="1">
      <alignment/>
      <protection/>
    </xf>
    <xf numFmtId="164" fontId="13" fillId="34" borderId="51" xfId="0" applyNumberFormat="1" applyFont="1" applyFill="1" applyBorder="1" applyAlignment="1" applyProtection="1">
      <alignment/>
      <protection/>
    </xf>
    <xf numFmtId="165" fontId="13" fillId="34" borderId="52" xfId="0" applyNumberFormat="1" applyFont="1" applyFill="1" applyBorder="1" applyAlignment="1" applyProtection="1">
      <alignment/>
      <protection/>
    </xf>
    <xf numFmtId="165" fontId="9" fillId="0" borderId="45" xfId="0" applyNumberFormat="1" applyFont="1" applyFill="1" applyBorder="1" applyAlignment="1" applyProtection="1">
      <alignment/>
      <protection locked="0"/>
    </xf>
    <xf numFmtId="165" fontId="9" fillId="0" borderId="45" xfId="0" applyNumberFormat="1" applyFont="1" applyFill="1" applyBorder="1" applyAlignment="1" applyProtection="1">
      <alignment/>
      <protection/>
    </xf>
    <xf numFmtId="164" fontId="9" fillId="0" borderId="45" xfId="0" applyNumberFormat="1" applyFont="1" applyFill="1" applyBorder="1" applyAlignment="1" applyProtection="1">
      <alignment/>
      <protection/>
    </xf>
    <xf numFmtId="165" fontId="9" fillId="0" borderId="48" xfId="0" applyNumberFormat="1" applyFont="1" applyFill="1" applyBorder="1" applyAlignment="1" applyProtection="1">
      <alignment/>
      <protection locked="0"/>
    </xf>
    <xf numFmtId="165" fontId="9" fillId="0" borderId="48" xfId="0" applyNumberFormat="1" applyFont="1" applyFill="1" applyBorder="1" applyAlignment="1" applyProtection="1">
      <alignment/>
      <protection/>
    </xf>
    <xf numFmtId="165" fontId="0" fillId="0" borderId="53" xfId="0" applyNumberFormat="1" applyFont="1" applyFill="1" applyBorder="1" applyAlignment="1" applyProtection="1">
      <alignment/>
      <protection/>
    </xf>
    <xf numFmtId="165" fontId="9" fillId="0" borderId="42" xfId="0" applyNumberFormat="1" applyFont="1" applyBorder="1" applyAlignment="1" applyProtection="1">
      <alignment/>
      <protection locked="0"/>
    </xf>
    <xf numFmtId="165" fontId="9" fillId="0" borderId="42" xfId="0" applyNumberFormat="1" applyFont="1" applyBorder="1" applyAlignment="1" applyProtection="1">
      <alignment/>
      <protection/>
    </xf>
    <xf numFmtId="164" fontId="9" fillId="0" borderId="42" xfId="0" applyNumberFormat="1" applyFont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7" fillId="34" borderId="54" xfId="0" applyNumberFormat="1" applyFont="1" applyFill="1" applyBorder="1" applyAlignment="1" applyProtection="1">
      <alignment/>
      <protection/>
    </xf>
    <xf numFmtId="165" fontId="7" fillId="34" borderId="55" xfId="0" applyNumberFormat="1" applyFont="1" applyFill="1" applyBorder="1" applyAlignment="1" applyProtection="1">
      <alignment horizontal="right"/>
      <protection/>
    </xf>
    <xf numFmtId="165" fontId="13" fillId="34" borderId="56" xfId="0" applyNumberFormat="1" applyFont="1" applyFill="1" applyBorder="1" applyAlignment="1" applyProtection="1">
      <alignment/>
      <protection/>
    </xf>
    <xf numFmtId="164" fontId="13" fillId="34" borderId="56" xfId="0" applyNumberFormat="1" applyFont="1" applyFill="1" applyBorder="1" applyAlignment="1" applyProtection="1">
      <alignment/>
      <protection/>
    </xf>
    <xf numFmtId="165" fontId="13" fillId="34" borderId="57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7" fillId="34" borderId="58" xfId="0" applyNumberFormat="1" applyFont="1" applyFill="1" applyBorder="1" applyAlignment="1">
      <alignment horizontal="center" vertical="center" wrapText="1"/>
    </xf>
    <xf numFmtId="165" fontId="7" fillId="34" borderId="59" xfId="0" applyNumberFormat="1" applyFont="1" applyFill="1" applyBorder="1" applyAlignment="1">
      <alignment horizontal="center" vertical="center" wrapText="1"/>
    </xf>
    <xf numFmtId="165" fontId="7" fillId="34" borderId="6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17" fillId="38" borderId="58" xfId="0" applyNumberFormat="1" applyFont="1" applyFill="1" applyBorder="1" applyAlignment="1">
      <alignment horizontal="center" vertical="center"/>
    </xf>
    <xf numFmtId="1" fontId="17" fillId="39" borderId="59" xfId="0" applyNumberFormat="1" applyFont="1" applyFill="1" applyBorder="1" applyAlignment="1">
      <alignment horizontal="center" vertical="center"/>
    </xf>
    <xf numFmtId="1" fontId="17" fillId="38" borderId="59" xfId="0" applyNumberFormat="1" applyFont="1" applyFill="1" applyBorder="1" applyAlignment="1">
      <alignment horizontal="center" vertical="center"/>
    </xf>
    <xf numFmtId="1" fontId="17" fillId="40" borderId="59" xfId="0" applyNumberFormat="1" applyFont="1" applyFill="1" applyBorder="1" applyAlignment="1">
      <alignment horizontal="center" vertical="center"/>
    </xf>
    <xf numFmtId="1" fontId="17" fillId="38" borderId="60" xfId="0" applyNumberFormat="1" applyFont="1" applyFill="1" applyBorder="1" applyAlignment="1">
      <alignment horizontal="center" vertical="center"/>
    </xf>
    <xf numFmtId="165" fontId="17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61" xfId="0" applyNumberFormat="1" applyFont="1" applyFill="1" applyBorder="1" applyAlignment="1">
      <alignment horizontal="center" vertical="center" wrapText="1"/>
    </xf>
    <xf numFmtId="165" fontId="7" fillId="34" borderId="62" xfId="0" applyNumberFormat="1" applyFont="1" applyFill="1" applyBorder="1" applyAlignment="1">
      <alignment horizontal="center" vertical="center" wrapText="1"/>
    </xf>
    <xf numFmtId="165" fontId="7" fillId="34" borderId="63" xfId="0" applyNumberFormat="1" applyFont="1" applyFill="1" applyBorder="1" applyAlignment="1">
      <alignment horizontal="center" vertical="center" wrapText="1"/>
    </xf>
    <xf numFmtId="165" fontId="7" fillId="0" borderId="64" xfId="0" applyNumberFormat="1" applyFont="1" applyFill="1" applyBorder="1" applyAlignment="1">
      <alignment horizontal="center" vertical="center" wrapText="1"/>
    </xf>
    <xf numFmtId="165" fontId="0" fillId="0" borderId="65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71" xfId="0" applyNumberFormat="1" applyBorder="1" applyAlignment="1">
      <alignment/>
    </xf>
    <xf numFmtId="165" fontId="17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67" xfId="0" applyNumberFormat="1" applyFill="1" applyBorder="1" applyAlignment="1">
      <alignment/>
    </xf>
    <xf numFmtId="165" fontId="17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165" fontId="7" fillId="34" borderId="72" xfId="0" applyNumberFormat="1" applyFont="1" applyFill="1" applyBorder="1" applyAlignment="1">
      <alignment horizontal="center" vertical="center" wrapText="1"/>
    </xf>
    <xf numFmtId="165" fontId="0" fillId="0" borderId="73" xfId="0" applyNumberFormat="1" applyBorder="1" applyAlignment="1">
      <alignment/>
    </xf>
    <xf numFmtId="165" fontId="0" fillId="0" borderId="74" xfId="0" applyNumberFormat="1" applyBorder="1" applyAlignment="1">
      <alignment/>
    </xf>
    <xf numFmtId="0" fontId="0" fillId="0" borderId="75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8" fillId="35" borderId="76" xfId="0" applyFont="1" applyFill="1" applyBorder="1" applyAlignment="1" applyProtection="1">
      <alignment horizontal="center" wrapText="1"/>
      <protection/>
    </xf>
    <xf numFmtId="0" fontId="19" fillId="0" borderId="77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20" fillId="0" borderId="26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5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8" fillId="35" borderId="78" xfId="0" applyFont="1" applyFill="1" applyBorder="1" applyAlignment="1" applyProtection="1">
      <alignment horizontal="center" wrapText="1"/>
      <protection/>
    </xf>
    <xf numFmtId="3" fontId="9" fillId="36" borderId="77" xfId="0" applyNumberFormat="1" applyFont="1" applyFill="1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10" fillId="34" borderId="80" xfId="0" applyFont="1" applyFill="1" applyBorder="1" applyAlignment="1" applyProtection="1">
      <alignment horizontal="left" wrapText="1"/>
      <protection/>
    </xf>
    <xf numFmtId="3" fontId="9" fillId="0" borderId="26" xfId="0" applyNumberFormat="1" applyFont="1" applyFill="1" applyBorder="1" applyAlignment="1" applyProtection="1">
      <alignment wrapText="1"/>
      <protection locked="0"/>
    </xf>
    <xf numFmtId="0" fontId="10" fillId="34" borderId="46" xfId="0" applyFont="1" applyFill="1" applyBorder="1" applyAlignment="1" applyProtection="1">
      <alignment horizontal="left" wrapText="1"/>
      <protection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5" xfId="0" applyFont="1" applyFill="1" applyBorder="1" applyAlignment="1" applyProtection="1">
      <alignment horizontal="left" wrapText="1"/>
      <protection/>
    </xf>
    <xf numFmtId="0" fontId="0" fillId="0" borderId="75" xfId="0" applyBorder="1" applyAlignment="1" applyProtection="1">
      <alignment wrapText="1"/>
      <protection/>
    </xf>
    <xf numFmtId="0" fontId="18" fillId="35" borderId="81" xfId="0" applyFont="1" applyFill="1" applyBorder="1" applyAlignment="1" applyProtection="1">
      <alignment horizontal="center" wrapText="1"/>
      <protection/>
    </xf>
    <xf numFmtId="0" fontId="0" fillId="0" borderId="77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5" xfId="0" applyNumberFormat="1" applyFont="1" applyFill="1" applyBorder="1" applyAlignment="1" applyProtection="1">
      <alignment wrapText="1"/>
      <protection locked="0"/>
    </xf>
    <xf numFmtId="0" fontId="18" fillId="35" borderId="82" xfId="0" applyFont="1" applyFill="1" applyBorder="1" applyAlignment="1" applyProtection="1">
      <alignment horizontal="center" wrapText="1"/>
      <protection/>
    </xf>
    <xf numFmtId="3" fontId="9" fillId="0" borderId="79" xfId="0" applyNumberFormat="1" applyFont="1" applyBorder="1" applyAlignment="1" applyProtection="1">
      <alignment wrapText="1"/>
      <protection locked="0"/>
    </xf>
    <xf numFmtId="0" fontId="0" fillId="0" borderId="79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19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0" fillId="0" borderId="77" xfId="0" applyBorder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/>
      <protection locked="0"/>
    </xf>
    <xf numFmtId="3" fontId="20" fillId="0" borderId="16" xfId="0" applyNumberFormat="1" applyFont="1" applyBorder="1" applyAlignment="1" applyProtection="1">
      <alignment wrapText="1"/>
      <protection locked="0"/>
    </xf>
    <xf numFmtId="3" fontId="20" fillId="0" borderId="22" xfId="0" applyNumberFormat="1" applyFont="1" applyBorder="1" applyAlignment="1" applyProtection="1">
      <alignment wrapText="1"/>
      <protection locked="0"/>
    </xf>
    <xf numFmtId="3" fontId="9" fillId="0" borderId="83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8" xfId="0" applyNumberFormat="1" applyFont="1" applyFill="1" applyBorder="1" applyAlignment="1" applyProtection="1">
      <alignment horizontal="center" wrapText="1"/>
      <protection/>
    </xf>
    <xf numFmtId="1" fontId="11" fillId="34" borderId="84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85" xfId="0" applyNumberFormat="1" applyFont="1" applyBorder="1" applyAlignment="1" applyProtection="1">
      <alignment wrapText="1"/>
      <protection locked="0"/>
    </xf>
    <xf numFmtId="3" fontId="9" fillId="0" borderId="86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87" xfId="0" applyNumberFormat="1" applyFont="1" applyBorder="1" applyAlignment="1" applyProtection="1">
      <alignment wrapText="1"/>
      <protection locked="0"/>
    </xf>
    <xf numFmtId="3" fontId="9" fillId="0" borderId="88" xfId="0" applyNumberFormat="1" applyFont="1" applyBorder="1" applyAlignment="1" applyProtection="1">
      <alignment wrapText="1"/>
      <protection locked="0"/>
    </xf>
    <xf numFmtId="3" fontId="9" fillId="0" borderId="8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3" fillId="34" borderId="90" xfId="0" applyNumberFormat="1" applyFont="1" applyFill="1" applyBorder="1" applyAlignment="1" applyProtection="1">
      <alignment/>
      <protection/>
    </xf>
    <xf numFmtId="1" fontId="13" fillId="34" borderId="91" xfId="0" applyNumberFormat="1" applyFont="1" applyFill="1" applyBorder="1" applyAlignment="1" applyProtection="1">
      <alignment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3" fontId="9" fillId="0" borderId="46" xfId="0" applyNumberFormat="1" applyFont="1" applyBorder="1" applyAlignment="1" applyProtection="1">
      <alignment wrapText="1"/>
      <protection locked="0"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92" xfId="0" applyNumberFormat="1" applyFont="1" applyBorder="1" applyAlignment="1" applyProtection="1">
      <alignment wrapText="1"/>
      <protection locked="0"/>
    </xf>
    <xf numFmtId="3" fontId="9" fillId="0" borderId="93" xfId="0" applyNumberFormat="1" applyFont="1" applyBorder="1" applyAlignment="1" applyProtection="1">
      <alignment wrapText="1"/>
      <protection locked="0"/>
    </xf>
    <xf numFmtId="3" fontId="13" fillId="34" borderId="93" xfId="0" applyNumberFormat="1" applyFont="1" applyFill="1" applyBorder="1" applyAlignment="1" applyProtection="1">
      <alignment/>
      <protection/>
    </xf>
    <xf numFmtId="1" fontId="13" fillId="0" borderId="27" xfId="0" applyNumberFormat="1" applyFont="1" applyFill="1" applyBorder="1" applyAlignment="1" applyProtection="1">
      <alignment/>
      <protection/>
    </xf>
    <xf numFmtId="3" fontId="13" fillId="34" borderId="9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1" fontId="24" fillId="0" borderId="77" xfId="0" applyNumberFormat="1" applyFont="1" applyFill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91" xfId="0" applyNumberFormat="1" applyFont="1" applyFill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0" fontId="25" fillId="0" borderId="77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2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95" xfId="0" applyNumberFormat="1" applyFont="1" applyFill="1" applyBorder="1" applyAlignment="1" applyProtection="1">
      <alignment horizontal="left" wrapText="1"/>
      <protection hidden="1"/>
    </xf>
    <xf numFmtId="165" fontId="0" fillId="0" borderId="65" xfId="0" applyNumberFormat="1" applyBorder="1" applyAlignment="1" applyProtection="1">
      <alignment/>
      <protection hidden="1"/>
    </xf>
    <xf numFmtId="165" fontId="7" fillId="34" borderId="96" xfId="0" applyNumberFormat="1" applyFont="1" applyFill="1" applyBorder="1" applyAlignment="1" applyProtection="1">
      <alignment horizontal="left" wrapText="1"/>
      <protection hidden="1"/>
    </xf>
    <xf numFmtId="165" fontId="0" fillId="0" borderId="67" xfId="0" applyNumberFormat="1" applyBorder="1" applyAlignment="1" applyProtection="1">
      <alignment/>
      <protection hidden="1"/>
    </xf>
    <xf numFmtId="165" fontId="7" fillId="34" borderId="97" xfId="0" applyNumberFormat="1" applyFont="1" applyFill="1" applyBorder="1" applyAlignment="1" applyProtection="1">
      <alignment horizontal="left" wrapText="1"/>
      <protection hidden="1"/>
    </xf>
    <xf numFmtId="165" fontId="0" fillId="0" borderId="69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3" fontId="22" fillId="0" borderId="15" xfId="0" applyNumberFormat="1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3" fontId="20" fillId="0" borderId="15" xfId="0" applyNumberFormat="1" applyFont="1" applyBorder="1" applyAlignment="1" applyProtection="1">
      <alignment wrapText="1"/>
      <protection locked="0"/>
    </xf>
    <xf numFmtId="1" fontId="10" fillId="34" borderId="28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9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1" fontId="9" fillId="0" borderId="79" xfId="0" applyNumberFormat="1" applyFont="1" applyBorder="1" applyAlignment="1" applyProtection="1">
      <alignment wrapText="1"/>
      <protection/>
    </xf>
    <xf numFmtId="1" fontId="13" fillId="0" borderId="79" xfId="0" applyNumberFormat="1" applyFont="1" applyFill="1" applyBorder="1" applyAlignment="1" applyProtection="1">
      <alignment/>
      <protection/>
    </xf>
    <xf numFmtId="3" fontId="13" fillId="34" borderId="84" xfId="0" applyNumberFormat="1" applyFont="1" applyFill="1" applyBorder="1" applyAlignment="1" applyProtection="1">
      <alignment/>
      <protection/>
    </xf>
    <xf numFmtId="3" fontId="13" fillId="34" borderId="98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20" fillId="0" borderId="27" xfId="0" applyNumberFormat="1" applyFont="1" applyBorder="1" applyAlignment="1" applyProtection="1">
      <alignment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0" fontId="11" fillId="0" borderId="29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6" xfId="0" applyNumberFormat="1" applyFont="1" applyBorder="1" applyAlignment="1" applyProtection="1">
      <alignment/>
      <protection/>
    </xf>
    <xf numFmtId="165" fontId="0" fillId="0" borderId="87" xfId="0" applyNumberFormat="1" applyFont="1" applyFill="1" applyBorder="1" applyAlignment="1" applyProtection="1">
      <alignment/>
      <protection/>
    </xf>
    <xf numFmtId="165" fontId="9" fillId="0" borderId="99" xfId="0" applyNumberFormat="1" applyFont="1" applyBorder="1" applyAlignment="1" applyProtection="1">
      <alignment/>
      <protection/>
    </xf>
    <xf numFmtId="165" fontId="9" fillId="0" borderId="89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00" xfId="0" applyFont="1" applyFill="1" applyBorder="1" applyAlignment="1" applyProtection="1">
      <alignment horizontal="center" vertical="center" wrapText="1"/>
      <protection/>
    </xf>
    <xf numFmtId="0" fontId="11" fillId="34" borderId="101" xfId="0" applyFont="1" applyFill="1" applyBorder="1" applyAlignment="1" applyProtection="1">
      <alignment horizontal="center" vertical="center" wrapText="1"/>
      <protection/>
    </xf>
    <xf numFmtId="0" fontId="11" fillId="34" borderId="93" xfId="0" applyFont="1" applyFill="1" applyBorder="1" applyAlignment="1" applyProtection="1">
      <alignment horizontal="center" vertical="center" wrapText="1"/>
      <protection/>
    </xf>
    <xf numFmtId="0" fontId="20" fillId="0" borderId="102" xfId="0" applyFont="1" applyBorder="1" applyAlignment="1" applyProtection="1">
      <alignment horizontal="center" wrapText="1"/>
      <protection locked="0"/>
    </xf>
    <xf numFmtId="0" fontId="9" fillId="0" borderId="42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85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46" xfId="0" applyFont="1" applyBorder="1" applyAlignment="1" applyProtection="1">
      <alignment horizontal="center" wrapText="1"/>
      <protection locked="0"/>
    </xf>
    <xf numFmtId="0" fontId="9" fillId="0" borderId="88" xfId="0" applyFont="1" applyBorder="1" applyAlignment="1" applyProtection="1">
      <alignment horizontal="center" wrapText="1"/>
      <protection locked="0"/>
    </xf>
    <xf numFmtId="0" fontId="9" fillId="0" borderId="99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3" fontId="13" fillId="34" borderId="9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8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8" xfId="0" applyNumberFormat="1" applyFont="1" applyFill="1" applyBorder="1" applyAlignment="1" applyProtection="1">
      <alignment/>
      <protection/>
    </xf>
    <xf numFmtId="0" fontId="9" fillId="0" borderId="80" xfId="0" applyFont="1" applyBorder="1" applyAlignment="1" applyProtection="1">
      <alignment horizontal="center" wrapText="1"/>
      <protection locked="0"/>
    </xf>
    <xf numFmtId="3" fontId="13" fillId="0" borderId="84" xfId="0" applyNumberFormat="1" applyFont="1" applyBorder="1" applyAlignment="1" applyProtection="1">
      <alignment/>
      <protection/>
    </xf>
    <xf numFmtId="3" fontId="13" fillId="0" borderId="90" xfId="0" applyNumberFormat="1" applyFont="1" applyBorder="1" applyAlignment="1" applyProtection="1">
      <alignment/>
      <protection/>
    </xf>
    <xf numFmtId="3" fontId="13" fillId="0" borderId="91" xfId="0" applyNumberFormat="1" applyFont="1" applyBorder="1" applyAlignment="1" applyProtection="1">
      <alignment/>
      <protection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85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3" fontId="30" fillId="0" borderId="10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3" fontId="30" fillId="0" borderId="104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105" xfId="0" applyNumberFormat="1" applyFont="1" applyBorder="1" applyAlignment="1">
      <alignment horizontal="center" vertical="center"/>
    </xf>
    <xf numFmtId="0" fontId="30" fillId="0" borderId="106" xfId="0" applyFont="1" applyBorder="1" applyAlignment="1">
      <alignment vertical="center"/>
    </xf>
    <xf numFmtId="0" fontId="30" fillId="0" borderId="0" xfId="0" applyFont="1" applyAlignment="1">
      <alignment/>
    </xf>
    <xf numFmtId="3" fontId="30" fillId="0" borderId="92" xfId="0" applyNumberFormat="1" applyFont="1" applyBorder="1" applyAlignment="1">
      <alignment horizontal="center" vertical="center"/>
    </xf>
    <xf numFmtId="3" fontId="30" fillId="0" borderId="45" xfId="0" applyNumberFormat="1" applyFont="1" applyBorder="1" applyAlignment="1">
      <alignment horizontal="center" vertical="center"/>
    </xf>
    <xf numFmtId="3" fontId="30" fillId="0" borderId="85" xfId="0" applyNumberFormat="1" applyFont="1" applyBorder="1" applyAlignment="1">
      <alignment horizontal="center" vertical="center"/>
    </xf>
    <xf numFmtId="3" fontId="30" fillId="0" borderId="103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center" vertical="center"/>
      <protection hidden="1"/>
    </xf>
    <xf numFmtId="3" fontId="30" fillId="0" borderId="102" xfId="0" applyNumberFormat="1" applyFont="1" applyBorder="1" applyAlignment="1">
      <alignment horizontal="center" vertical="center"/>
    </xf>
    <xf numFmtId="3" fontId="30" fillId="0" borderId="42" xfId="0" applyNumberFormat="1" applyFont="1" applyBorder="1" applyAlignment="1">
      <alignment horizontal="center" vertical="center"/>
    </xf>
    <xf numFmtId="3" fontId="30" fillId="0" borderId="107" xfId="0" applyNumberFormat="1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92" xfId="0" applyNumberFormat="1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center" vertical="center"/>
    </xf>
    <xf numFmtId="3" fontId="32" fillId="0" borderId="92" xfId="0" applyNumberFormat="1" applyFont="1" applyBorder="1" applyAlignment="1">
      <alignment horizontal="center" vertical="center"/>
    </xf>
    <xf numFmtId="3" fontId="32" fillId="0" borderId="85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103" xfId="0" applyNumberFormat="1" applyFont="1" applyBorder="1" applyAlignment="1">
      <alignment horizontal="center" vertical="center"/>
    </xf>
    <xf numFmtId="3" fontId="32" fillId="0" borderId="85" xfId="0" applyNumberFormat="1" applyFont="1" applyFill="1" applyBorder="1" applyAlignment="1">
      <alignment horizontal="center" vertical="center"/>
    </xf>
    <xf numFmtId="3" fontId="32" fillId="0" borderId="45" xfId="0" applyNumberFormat="1" applyFont="1" applyFill="1" applyBorder="1" applyAlignment="1">
      <alignment horizontal="center" vertical="center"/>
    </xf>
    <xf numFmtId="3" fontId="32" fillId="0" borderId="103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8" fillId="34" borderId="108" xfId="0" applyFont="1" applyFill="1" applyBorder="1" applyAlignment="1" applyProtection="1">
      <alignment horizontal="right"/>
      <protection/>
    </xf>
    <xf numFmtId="166" fontId="17" fillId="34" borderId="109" xfId="0" applyNumberFormat="1" applyFont="1" applyFill="1" applyBorder="1" applyAlignment="1" applyProtection="1">
      <alignment horizontal="right"/>
      <protection locked="0"/>
    </xf>
    <xf numFmtId="3" fontId="36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2" fillId="0" borderId="0" xfId="0" applyFont="1" applyAlignment="1" applyProtection="1">
      <alignment/>
      <protection/>
    </xf>
    <xf numFmtId="166" fontId="17" fillId="34" borderId="109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5" xfId="0" applyFont="1" applyFill="1" applyBorder="1" applyAlignment="1" applyProtection="1">
      <alignment horizontal="left" wrapText="1"/>
      <protection/>
    </xf>
    <xf numFmtId="3" fontId="22" fillId="0" borderId="45" xfId="0" applyNumberFormat="1" applyFont="1" applyBorder="1" applyAlignment="1" applyProtection="1">
      <alignment wrapText="1"/>
      <protection hidden="1"/>
    </xf>
    <xf numFmtId="1" fontId="22" fillId="0" borderId="45" xfId="0" applyNumberFormat="1" applyFont="1" applyBorder="1" applyAlignment="1" applyProtection="1">
      <alignment wrapText="1"/>
      <protection hidden="1"/>
    </xf>
    <xf numFmtId="3" fontId="30" fillId="0" borderId="9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106" xfId="0" applyNumberFormat="1" applyFont="1" applyBorder="1" applyAlignment="1">
      <alignment horizontal="center" vertical="center"/>
    </xf>
    <xf numFmtId="3" fontId="10" fillId="0" borderId="92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6" fillId="0" borderId="0" xfId="0" applyNumberFormat="1" applyFont="1" applyAlignment="1" applyProtection="1">
      <alignment horizontal="left" vertical="center"/>
      <protection hidden="1"/>
    </xf>
    <xf numFmtId="0" fontId="32" fillId="34" borderId="0" xfId="0" applyFont="1" applyFill="1" applyAlignment="1" applyProtection="1">
      <alignment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9" fillId="0" borderId="106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/>
      <protection hidden="1"/>
    </xf>
    <xf numFmtId="0" fontId="10" fillId="0" borderId="85" xfId="0" applyFont="1" applyFill="1" applyBorder="1" applyAlignment="1" applyProtection="1">
      <alignment horizontal="left" wrapText="1"/>
      <protection hidden="1"/>
    </xf>
    <xf numFmtId="3" fontId="22" fillId="0" borderId="92" xfId="0" applyNumberFormat="1" applyFont="1" applyBorder="1" applyAlignment="1" applyProtection="1">
      <alignment wrapText="1"/>
      <protection hidden="1"/>
    </xf>
    <xf numFmtId="1" fontId="22" fillId="0" borderId="103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32" fillId="0" borderId="0" xfId="0" applyFont="1" applyFill="1" applyAlignment="1" applyProtection="1">
      <alignment/>
      <protection hidden="1"/>
    </xf>
    <xf numFmtId="3" fontId="22" fillId="0" borderId="106" xfId="0" applyNumberFormat="1" applyFont="1" applyBorder="1" applyAlignment="1" applyProtection="1">
      <alignment wrapText="1"/>
      <protection hidden="1"/>
    </xf>
    <xf numFmtId="3" fontId="10" fillId="0" borderId="83" xfId="0" applyNumberFormat="1" applyFont="1" applyBorder="1" applyAlignment="1" applyProtection="1">
      <alignment horizontal="center" vertical="center"/>
      <protection hidden="1"/>
    </xf>
    <xf numFmtId="0" fontId="22" fillId="0" borderId="92" xfId="0" applyFont="1" applyBorder="1" applyAlignment="1" applyProtection="1">
      <alignment wrapText="1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3" fontId="32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0" fontId="38" fillId="34" borderId="108" xfId="0" applyFont="1" applyFill="1" applyBorder="1" applyAlignment="1" applyProtection="1">
      <alignment horizontal="right"/>
      <protection hidden="1"/>
    </xf>
    <xf numFmtId="166" fontId="17" fillId="34" borderId="109" xfId="0" applyNumberFormat="1" applyFont="1" applyFill="1" applyBorder="1" applyAlignment="1" applyProtection="1">
      <alignment horizontal="right"/>
      <protection hidden="1" locked="0"/>
    </xf>
    <xf numFmtId="0" fontId="10" fillId="0" borderId="83" xfId="0" applyFont="1" applyFill="1" applyBorder="1" applyAlignment="1" applyProtection="1">
      <alignment horizontal="left" wrapText="1"/>
      <protection hidden="1"/>
    </xf>
    <xf numFmtId="1" fontId="22" fillId="0" borderId="83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3" fontId="32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4" borderId="84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1" fillId="34" borderId="28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7" borderId="29" xfId="0" applyFont="1" applyFill="1" applyBorder="1" applyAlignment="1" applyProtection="1">
      <alignment horizontal="center" vertic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34" xfId="0" applyFont="1" applyFill="1" applyBorder="1" applyAlignment="1" applyProtection="1">
      <alignment horizontal="left" wrapText="1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 applyProtection="1">
      <alignment horizontal="left"/>
      <protection/>
    </xf>
    <xf numFmtId="165" fontId="7" fillId="34" borderId="73" xfId="0" applyNumberFormat="1" applyFont="1" applyFill="1" applyBorder="1" applyAlignment="1">
      <alignment horizontal="left" wrapText="1"/>
    </xf>
    <xf numFmtId="165" fontId="7" fillId="34" borderId="72" xfId="0" applyNumberFormat="1" applyFont="1" applyFill="1" applyBorder="1" applyAlignment="1">
      <alignment horizontal="left" wrapText="1"/>
    </xf>
    <xf numFmtId="165" fontId="7" fillId="34" borderId="96" xfId="0" applyNumberFormat="1" applyFont="1" applyFill="1" applyBorder="1" applyAlignment="1">
      <alignment horizontal="left" wrapText="1"/>
    </xf>
    <xf numFmtId="165" fontId="7" fillId="34" borderId="74" xfId="0" applyNumberFormat="1" applyFont="1" applyFill="1" applyBorder="1" applyAlignment="1">
      <alignment horizontal="left" wrapText="1"/>
    </xf>
    <xf numFmtId="165" fontId="7" fillId="34" borderId="95" xfId="0" applyNumberFormat="1" applyFont="1" applyFill="1" applyBorder="1" applyAlignment="1">
      <alignment horizontal="left" wrapText="1"/>
    </xf>
    <xf numFmtId="165" fontId="7" fillId="34" borderId="97" xfId="0" applyNumberFormat="1" applyFont="1" applyFill="1" applyBorder="1" applyAlignment="1">
      <alignment horizontal="left" wrapText="1"/>
    </xf>
    <xf numFmtId="0" fontId="10" fillId="37" borderId="23" xfId="0" applyFont="1" applyFill="1" applyBorder="1" applyAlignment="1" applyProtection="1">
      <alignment horizontal="left" wrapText="1"/>
      <protection/>
    </xf>
    <xf numFmtId="0" fontId="11" fillId="0" borderId="110" xfId="0" applyFont="1" applyBorder="1" applyAlignment="1" applyProtection="1">
      <alignment horizontal="center" wrapText="1"/>
      <protection/>
    </xf>
    <xf numFmtId="0" fontId="10" fillId="37" borderId="29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111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1" fillId="0" borderId="112" xfId="0" applyFont="1" applyBorder="1" applyAlignment="1" applyProtection="1">
      <alignment horizontal="center" wrapText="1"/>
      <protection/>
    </xf>
    <xf numFmtId="0" fontId="10" fillId="37" borderId="29" xfId="0" applyFont="1" applyFill="1" applyBorder="1" applyAlignment="1" applyProtection="1">
      <alignment horizontal="left" wrapText="1"/>
      <protection/>
    </xf>
    <xf numFmtId="0" fontId="10" fillId="37" borderId="79" xfId="0" applyFont="1" applyFill="1" applyBorder="1" applyAlignment="1" applyProtection="1">
      <alignment horizontal="left" wrapText="1"/>
      <protection/>
    </xf>
    <xf numFmtId="0" fontId="10" fillId="37" borderId="75" xfId="0" applyFont="1" applyFill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30" fillId="0" borderId="103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30" fillId="0" borderId="8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 wrapText="1"/>
    </xf>
    <xf numFmtId="0" fontId="11" fillId="0" borderId="45" xfId="0" applyFont="1" applyBorder="1" applyAlignment="1" applyProtection="1">
      <alignment horizontal="center" wrapText="1"/>
      <protection/>
    </xf>
    <xf numFmtId="3" fontId="34" fillId="0" borderId="0" xfId="0" applyNumberFormat="1" applyFont="1" applyBorder="1" applyAlignment="1">
      <alignment horizontal="left" vertical="center"/>
    </xf>
    <xf numFmtId="3" fontId="40" fillId="0" borderId="85" xfId="0" applyNumberFormat="1" applyFont="1" applyBorder="1" applyAlignment="1">
      <alignment horizontal="center" vertical="center"/>
    </xf>
    <xf numFmtId="3" fontId="30" fillId="0" borderId="85" xfId="0" applyNumberFormat="1" applyFont="1" applyBorder="1" applyAlignment="1">
      <alignment horizontal="center" vertical="center"/>
    </xf>
    <xf numFmtId="3" fontId="30" fillId="0" borderId="45" xfId="0" applyNumberFormat="1" applyFont="1" applyBorder="1" applyAlignment="1">
      <alignment horizontal="center" vertical="center"/>
    </xf>
    <xf numFmtId="3" fontId="30" fillId="0" borderId="103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 applyProtection="1">
      <alignment horizontal="left" vertical="center"/>
      <protection hidden="1"/>
    </xf>
    <xf numFmtId="0" fontId="11" fillId="0" borderId="92" xfId="0" applyFont="1" applyBorder="1" applyAlignment="1" applyProtection="1">
      <alignment horizontal="center" wrapText="1"/>
      <protection hidden="1"/>
    </xf>
    <xf numFmtId="3" fontId="34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3415"/>
          <c:w val="0.49725"/>
          <c:h val="0.3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48025"/>
          <c:w val="0.223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"/>
          <c:y val="0.134"/>
          <c:w val="0.7405"/>
          <c:h val="0.3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25"/>
          <c:y val="0.598"/>
          <c:w val="0.5765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1378</c:v>
              </c:pt>
              <c:pt idx="1">
                <c:v>33</c:v>
              </c:pt>
              <c:pt idx="2">
                <c:v>22</c:v>
              </c:pt>
              <c:pt idx="3">
                <c:v>67</c:v>
              </c:pt>
              <c:pt idx="4">
                <c:v>74</c:v>
              </c:pt>
              <c:pt idx="5">
                <c:v>176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80875"/>
          <c:w val="0.519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493</c:v>
              </c:pt>
              <c:pt idx="1">
                <c:v>247</c:v>
              </c:pt>
              <c:pt idx="2">
                <c:v>6</c:v>
              </c:pt>
              <c:pt idx="3">
                <c:v>6</c:v>
              </c:pt>
              <c:pt idx="4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787"/>
          <c:w val="0.562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1"/>
          <c:w val="0.552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501</c:v>
              </c:pt>
              <c:pt idx="1">
                <c:v>200</c:v>
              </c:pt>
              <c:pt idx="2">
                <c:v>351</c:v>
              </c:pt>
              <c:pt idx="3">
                <c:v>323</c:v>
              </c:pt>
              <c:pt idx="4">
                <c:v>581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89"/>
          <c:w val="0.1985"/>
          <c:h val="0.2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09775"/>
          <c:w val="0"/>
          <c:h val="0.8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46</c:v>
                </c:pt>
                <c:pt idx="1">
                  <c:v>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75"/>
          <c:w val="0.05975"/>
          <c:h val="0.7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10575"/>
          <c:w val="0"/>
          <c:h val="0.7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180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38"/>
          <c:w val="0.05975"/>
          <c:h val="0.9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13125"/>
          <c:w val="0.6705"/>
          <c:h val="0.35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66675"/>
          <c:w val="0.520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ptCount val="2"/>
              <c:pt idx="0">
                <c:v>22</c:v>
              </c:pt>
              <c:pt idx="1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1175"/>
          <c:w val="0.64575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50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83025"/>
          <c:w val="0.5352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25"/>
          <c:y val="0.821"/>
          <c:w val="0.47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425"/>
          <c:w val="0.9435"/>
          <c:h val="0.915"/>
        </c:manualLayout>
      </c:layout>
      <c:barChart>
        <c:barDir val="col"/>
        <c:grouping val="clustered"/>
        <c:varyColors val="0"/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760</c:v>
              </c:pt>
              <c:pt idx="1">
                <c:v>35</c:v>
              </c:pt>
              <c:pt idx="2">
                <c:v>9</c:v>
              </c:pt>
              <c:pt idx="3">
                <c:v>414</c:v>
              </c:pt>
              <c:pt idx="4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85175"/>
          <c:w val="0.891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"/>
          <c:y val="0.31525"/>
          <c:w val="0.48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432"/>
          <c:w val="0.243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1690</c:v>
              </c:pt>
              <c:pt idx="2">
                <c:v>16</c:v>
              </c:pt>
              <c:pt idx="3">
                <c:v>4</c:v>
              </c:pt>
              <c:pt idx="4">
                <c:v>27</c:v>
              </c:pt>
              <c:pt idx="5">
                <c:v>741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685"/>
          <c:w val="0.91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1550</c:v>
              </c:pt>
              <c:pt idx="2">
                <c:v>13</c:v>
              </c:pt>
              <c:pt idx="3">
                <c:v>1</c:v>
              </c:pt>
              <c:pt idx="4">
                <c:v>27</c:v>
              </c:pt>
              <c:pt idx="5">
                <c:v>712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7775"/>
          <c:w val="0.9427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494</c:v>
              </c:pt>
              <c:pt idx="1">
                <c:v>13</c:v>
              </c:pt>
              <c:pt idx="2">
                <c:v>19</c:v>
              </c:pt>
              <c:pt idx="3">
                <c:v>178</c:v>
              </c:pt>
              <c:pt idx="4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7685"/>
          <c:w val="0.922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9425"/>
          <c:w val="0.7105"/>
          <c:h val="0.4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373</c:v>
              </c:pt>
              <c:pt idx="1">
                <c:v>6</c:v>
              </c:pt>
              <c:pt idx="2">
                <c:v>12</c:v>
              </c:pt>
              <c:pt idx="3">
                <c:v>137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77775"/>
          <c:w val="0.927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"/>
          <c:y val="0.24625"/>
          <c:w val="0.6877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</c:f>
              <c:strCache>
                <c:ptCount val="1"/>
                <c:pt idx="0">
                  <c:v>Conducción con velocidad con exceso reglamentario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5"/>
          <c:y val="0.90425"/>
          <c:w val="0.455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06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13</c:v>
              </c:pt>
              <c:pt idx="1">
                <c:v>2025</c:v>
              </c:pt>
              <c:pt idx="2">
                <c:v>15</c:v>
              </c:pt>
              <c:pt idx="3">
                <c:v>2</c:v>
              </c:pt>
              <c:pt idx="4">
                <c:v>85</c:v>
              </c:pt>
              <c:pt idx="5">
                <c:v>809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84"/>
          <c:w val="0.9467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32625"/>
          <c:w val="0.49775"/>
          <c:h val="0.3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InformeDatosGrales!$CY$6:$DC$6</c:f>
              <c:strCache/>
            </c:strRef>
          </c:cat>
          <c:val>
            <c:numRef>
              <c:f>InformeDatosGrales!$CY$7:$DC$7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1"/>
          <c:y val="0.43175"/>
          <c:w val="0.2717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7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Procedimiento Abreviado Juzgado Penal</c:v>
                </c:pt>
                <c:pt idx="2">
                  <c:v>Jurado Juzgado</c:v>
                </c:pt>
              </c:strCache>
            </c:strRef>
          </c:cat>
          <c:val>
            <c:numLit>
              <c:ptCount val="3"/>
              <c:pt idx="0">
                <c:v>106</c:v>
              </c:pt>
              <c:pt idx="1">
                <c:v>23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92275"/>
          <c:w val="0.97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3</c:v>
              </c:pt>
              <c:pt idx="1">
                <c:v>10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6425"/>
          <c:w val="0.739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3085"/>
          <c:w val="0.47625"/>
          <c:h val="0.3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InformeDatosGrales!$DL$6:$DQ$6</c:f>
              <c:strCache/>
            </c:strRef>
          </c:cat>
          <c:val>
            <c:numRef>
              <c:f>InformeDatosGrales!$DL$7:$DQ$7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45"/>
          <c:y val="0.329"/>
          <c:w val="0.283"/>
          <c:h val="0.3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1175"/>
          <c:w val="0.54325"/>
          <c:h val="0.4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InformeDatosGrales!$DU$6:$DX$6</c:f>
              <c:strCache/>
            </c:strRef>
          </c:cat>
          <c:val>
            <c:numRef>
              <c:f>InformeDatosGrales!$DU$7:$DX$7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15"/>
          <c:y val="0.4145"/>
          <c:w val="0.3167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3315"/>
          <c:w val="0.43025"/>
          <c:h val="0.3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InformeDatosGrales!$EK$6:$EL$6</c:f>
              <c:strCache/>
            </c:strRef>
          </c:cat>
          <c:val>
            <c:numRef>
              <c:f>InformeDatosGrales!$EK$7:$EL$7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5"/>
          <c:y val="0.42225"/>
          <c:w val="0.354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28"/>
          <c:w val="0.44725"/>
          <c:h val="0.2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InformeDatosGrales!$EP$6:$EQ$6</c:f>
              <c:strCache/>
            </c:strRef>
          </c:cat>
          <c:val>
            <c:numRef>
              <c:f>InformeDatosGrales!$EP$7:$EQ$7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4055"/>
          <c:w val="0.306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1775"/>
          <c:w val="0.4875"/>
          <c:h val="0.3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InformeDatosGrales!$EB$6:$EG$6</c:f>
              <c:strCache/>
            </c:strRef>
          </c:cat>
          <c:val>
            <c:numRef>
              <c:f>InformeDatosGrales!$EB$7:$EG$7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17175"/>
          <c:w val="0.3405"/>
          <c:h val="0.5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266"/>
          <c:w val="0.59025"/>
          <c:h val="0.31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766"/>
          <c:w val="0.641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"/>
          <c:y val="0.3035"/>
          <c:w val="0.27175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4545"/>
          <c:w val="0.2995"/>
          <c:h val="0.2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5"/>
          <c:y val="0.23925"/>
          <c:w val="0.367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5925"/>
          <c:w val="0.21825"/>
          <c:h val="0.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325"/>
          <c:w val="0.94425"/>
          <c:h val="0.9135"/>
        </c:manualLayout>
      </c:layout>
      <c:barChart>
        <c:barDir val="col"/>
        <c:grouping val="clustered"/>
        <c:varyColors val="0"/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7"/>
          <c:w val="0.96375"/>
          <c:h val="0.86675"/>
        </c:manualLayout>
      </c:layout>
      <c:barChart>
        <c:barDir val="col"/>
        <c:grouping val="clustered"/>
        <c:varyColors val="0"/>
        <c:axId val="45583304"/>
        <c:axId val="7596553"/>
      </c:bar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65"/>
          <c:w val="0.96175"/>
          <c:h val="0.8875"/>
        </c:manualLayout>
      </c:layout>
      <c:barChart>
        <c:barDir val="col"/>
        <c:grouping val="clustered"/>
        <c:varyColors val="0"/>
        <c:axId val="1260114"/>
        <c:axId val="11341027"/>
      </c:barChart>
      <c:catAx>
        <c:axId val="1260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875"/>
          <c:w val="0.96425"/>
          <c:h val="0.903"/>
        </c:manualLayout>
      </c:layout>
      <c:barChart>
        <c:barDir val="col"/>
        <c:grouping val="clustered"/>
        <c:varyColors val="0"/>
        <c:axId val="34960380"/>
        <c:axId val="46207965"/>
      </c:bar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325"/>
          <c:w val="0.94425"/>
          <c:h val="0.9135"/>
        </c:manualLayout>
      </c:layout>
      <c:barChart>
        <c:barDir val="col"/>
        <c:grouping val="clustered"/>
        <c:varyColors val="0"/>
        <c:axId val="13218502"/>
        <c:axId val="51857655"/>
      </c:bar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7"/>
          <c:w val="0.96375"/>
          <c:h val="0.86675"/>
        </c:manualLayout>
      </c:layout>
      <c:barChart>
        <c:barDir val="col"/>
        <c:grouping val="clustered"/>
        <c:varyColors val="0"/>
        <c:axId val="64065712"/>
        <c:axId val="39720497"/>
      </c:bar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65"/>
          <c:w val="0.96175"/>
          <c:h val="0.8875"/>
        </c:manualLayout>
      </c:layout>
      <c:barChart>
        <c:barDir val="col"/>
        <c:grouping val="clustered"/>
        <c:varyColors val="0"/>
        <c:axId val="21940154"/>
        <c:axId val="63243659"/>
      </c:bar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875"/>
          <c:w val="0.96425"/>
          <c:h val="0.903"/>
        </c:manualLayout>
      </c:layout>
      <c:barChart>
        <c:barDir val="col"/>
        <c:grouping val="clustered"/>
        <c:varyColors val="0"/>
        <c:axId val="32322020"/>
        <c:axId val="22462725"/>
      </c:bar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25"/>
          <c:y val="0.2605"/>
          <c:w val="0.5962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5"/>
          <c:y val="0.766"/>
          <c:w val="0.63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685"/>
          <c:w val="0.634"/>
          <c:h val="0.38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1993</c:v>
              </c:pt>
              <c:pt idx="1">
                <c:v>5902</c:v>
              </c:pt>
              <c:pt idx="2">
                <c:v>43</c:v>
              </c:pt>
              <c:pt idx="3">
                <c:v>8</c:v>
              </c:pt>
              <c:pt idx="4">
                <c:v>340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"/>
          <c:y val="0.788"/>
          <c:w val="0.748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2817</c:v>
              </c:pt>
              <c:pt idx="1">
                <c:v>4429</c:v>
              </c:pt>
              <c:pt idx="2">
                <c:v>130</c:v>
              </c:pt>
              <c:pt idx="3">
                <c:v>55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2975"/>
          <c:w val="0.2445"/>
          <c:h val="0.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2515"/>
          <c:w val="0.361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20</c:v>
              </c:pt>
              <c:pt idx="2">
                <c:v>6</c:v>
              </c:pt>
              <c:pt idx="3">
                <c:v>3</c:v>
              </c:pt>
              <c:pt idx="4">
                <c:v>36</c:v>
              </c:pt>
              <c:pt idx="5">
                <c:v>60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"/>
          <c:y val="0.2185"/>
          <c:w val="0.37925"/>
          <c:h val="0.6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2715"/>
          <c:w val="0.397"/>
          <c:h val="0.4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39</c:v>
              </c:pt>
              <c:pt idx="1">
                <c:v>94</c:v>
              </c:pt>
              <c:pt idx="2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51"/>
          <c:w val="0.304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2485"/>
          <c:w val="0.4292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3764</c:v>
              </c:pt>
              <c:pt idx="1">
                <c:v>46</c:v>
              </c:pt>
              <c:pt idx="2">
                <c:v>235</c:v>
              </c:pt>
              <c:pt idx="3">
                <c:v>17</c:v>
              </c:pt>
              <c:pt idx="4">
                <c:v>180</c:v>
              </c:pt>
              <c:pt idx="5">
                <c:v>68</c:v>
              </c:pt>
              <c:pt idx="6">
                <c:v>80</c:v>
              </c:pt>
              <c:pt idx="7">
                <c:v>476</c:v>
              </c:pt>
              <c:pt idx="8">
                <c:v>369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10175"/>
          <c:w val="0.29575"/>
          <c:h val="0.8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31225"/>
          <c:w val="0.4265"/>
          <c:h val="0.3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Liquidación régimen económico matrimonial</c:v>
                </c:pt>
                <c:pt idx="10">
                  <c:v>Ejecución forzosa medidas</c:v>
                </c:pt>
                <c:pt idx="11">
                  <c:v>Reconocimiento resolución eclesiástica nulidad y medidas cautelares</c:v>
                </c:pt>
              </c:strCache>
            </c:strRef>
          </c:cat>
          <c:val>
            <c:numLit>
              <c:ptCount val="12"/>
              <c:pt idx="0">
                <c:v>23</c:v>
              </c:pt>
              <c:pt idx="1">
                <c:v>56</c:v>
              </c:pt>
              <c:pt idx="2">
                <c:v>548</c:v>
              </c:pt>
              <c:pt idx="3">
                <c:v>881</c:v>
              </c:pt>
              <c:pt idx="4">
                <c:v>631</c:v>
              </c:pt>
              <c:pt idx="5">
                <c:v>393</c:v>
              </c:pt>
              <c:pt idx="6">
                <c:v>390</c:v>
              </c:pt>
              <c:pt idx="7">
                <c:v>652</c:v>
              </c:pt>
              <c:pt idx="8">
                <c:v>162</c:v>
              </c:pt>
              <c:pt idx="9">
                <c:v>3</c:v>
              </c:pt>
              <c:pt idx="10">
                <c:v>24</c:v>
              </c:pt>
              <c:pt idx="1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00825"/>
          <c:w val="0.41925"/>
          <c:h val="0.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837934"/>
        <c:axId val="7541407"/>
      </c:barChart>
      <c:catAx>
        <c:axId val="837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763800"/>
        <c:axId val="6874201"/>
      </c:barChart>
      <c:catAx>
        <c:axId val="763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5236684"/>
        <c:axId val="4476973"/>
      </c:bar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7125"/>
          <c:w val="0.6025"/>
          <c:h val="0.3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72875"/>
          <c:w val="0.673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0292758"/>
        <c:axId val="27090503"/>
      </c:bar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8970762"/>
        <c:axId val="36519131"/>
      </c:bar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0236724"/>
        <c:axId val="5259605"/>
      </c:bar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7336446"/>
        <c:axId val="23374831"/>
      </c:bar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9046888"/>
        <c:axId val="14313129"/>
      </c:barChart>
      <c:catAx>
        <c:axId val="9046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1709298"/>
        <c:axId val="18512771"/>
      </c:bar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2397212"/>
        <c:axId val="23139453"/>
      </c:bar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6928486"/>
        <c:axId val="62356375"/>
      </c:barChart>
      <c:catAx>
        <c:axId val="6928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4336464"/>
        <c:axId val="17701585"/>
      </c:bar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282"/>
          <c:w val="0.6285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79775"/>
          <c:w val="0.715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25096538"/>
        <c:axId val="24542251"/>
      </c:bar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9553668"/>
        <c:axId val="41765285"/>
      </c:bar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40343246"/>
        <c:axId val="27544895"/>
      </c:bar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34575"/>
          <c:w val="0.409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"/>
          <c:y val="0.4485"/>
          <c:w val="0.3407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12983</c:v>
              </c:pt>
              <c:pt idx="1">
                <c:v>3915</c:v>
              </c:pt>
              <c:pt idx="2">
                <c:v>1514</c:v>
              </c:pt>
              <c:pt idx="3">
                <c:v>64400</c:v>
              </c:pt>
              <c:pt idx="4">
                <c:v>1232</c:v>
              </c:pt>
              <c:pt idx="5">
                <c:v>13045</c:v>
              </c:pt>
              <c:pt idx="6">
                <c:v>5155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1344</c:v>
              </c:pt>
              <c:pt idx="1">
                <c:v>398</c:v>
              </c:pt>
              <c:pt idx="2">
                <c:v>2490</c:v>
              </c:pt>
              <c:pt idx="3">
                <c:v>226</c:v>
              </c:pt>
              <c:pt idx="4">
                <c:v>735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716</c:v>
              </c:pt>
              <c:pt idx="1">
                <c:v>292</c:v>
              </c:pt>
              <c:pt idx="2">
                <c:v>2309</c:v>
              </c:pt>
              <c:pt idx="3">
                <c:v>672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574</c:v>
              </c:pt>
              <c:pt idx="1">
                <c:v>659</c:v>
              </c:pt>
              <c:pt idx="2">
                <c:v>491</c:v>
              </c:pt>
              <c:pt idx="3">
                <c:v>2213</c:v>
              </c:pt>
              <c:pt idx="4">
                <c:v>302</c:v>
              </c:pt>
              <c:pt idx="5">
                <c:v>709</c:v>
              </c:pt>
              <c:pt idx="6">
                <c:v>504</c:v>
              </c:pt>
              <c:pt idx="7">
                <c:v>382</c:v>
              </c:pt>
              <c:pt idx="8">
                <c:v>892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543</c:v>
              </c:pt>
              <c:pt idx="1">
                <c:v>436</c:v>
              </c:pt>
              <c:pt idx="2">
                <c:v>414</c:v>
              </c:pt>
              <c:pt idx="3">
                <c:v>1628</c:v>
              </c:pt>
              <c:pt idx="4">
                <c:v>531</c:v>
              </c:pt>
              <c:pt idx="5">
                <c:v>1160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21"/>
          <c:w val="0.299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 / E</c:v>
                </c:pt>
              </c:strCache>
            </c:strRef>
          </c:cat>
          <c:val>
            <c:numLit>
              <c:ptCount val="7"/>
              <c:pt idx="0">
                <c:v>22</c:v>
              </c:pt>
              <c:pt idx="1">
                <c:v>6</c:v>
              </c:pt>
              <c:pt idx="2">
                <c:v>30</c:v>
              </c:pt>
              <c:pt idx="3">
                <c:v>5</c:v>
              </c:pt>
              <c:pt idx="4">
                <c:v>2</c:v>
              </c:pt>
              <c:pt idx="5">
                <c:v>2</c:v>
              </c:pt>
              <c:pt idx="6">
                <c:v>161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295"/>
          <c:w val="0.520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ptCount val="9"/>
              <c:pt idx="0">
                <c:v>20</c:v>
              </c:pt>
              <c:pt idx="1">
                <c:v>2</c:v>
              </c:pt>
              <c:pt idx="2">
                <c:v>28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  <c:pt idx="8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2345"/>
          <c:w val="0.2152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8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  <c:pt idx="3">
                  <c:v>S / E</c:v>
                </c:pt>
              </c:strCache>
            </c:strRef>
          </c:cat>
          <c:val>
            <c:numLit>
              <c:ptCount val="4"/>
              <c:pt idx="0">
                <c:v>8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38275"/>
          <c:w val="0.242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4875"/>
          <c:w val="0.473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Seguridad colectiva</c:v>
                </c:pt>
                <c:pt idx="3">
                  <c:v>Administración Pública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29325"/>
          <c:w val="0.269"/>
          <c:h val="0.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Administración Pública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31</c:v>
              </c:pt>
              <c:pt idx="1">
                <c:v>102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4125"/>
          <c:w val="0.242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"/>
          <c:y val="0.28325"/>
          <c:w val="0.49475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37775"/>
          <c:w val="0.228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47</c:v>
              </c:pt>
              <c:pt idx="1">
                <c:v>42</c:v>
              </c:pt>
              <c:pt idx="2">
                <c:v>298</c:v>
              </c:pt>
              <c:pt idx="3">
                <c:v>69</c:v>
              </c:pt>
              <c:pt idx="4">
                <c:v>201</c:v>
              </c:pt>
              <c:pt idx="5">
                <c:v>43</c:v>
              </c:pt>
              <c:pt idx="6">
                <c:v>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490</c:v>
              </c:pt>
              <c:pt idx="1">
                <c:v>796</c:v>
              </c:pt>
              <c:pt idx="2">
                <c:v>241</c:v>
              </c:pt>
              <c:pt idx="3">
                <c:v>236</c:v>
              </c:pt>
              <c:pt idx="4">
                <c:v>1535</c:v>
              </c:pt>
              <c:pt idx="5">
                <c:v>263</c:v>
              </c:pt>
              <c:pt idx="6">
                <c:v>2949</c:v>
              </c:pt>
              <c:pt idx="7">
                <c:v>437</c:v>
              </c:pt>
              <c:pt idx="8">
                <c:v>734</c:v>
              </c:pt>
              <c:pt idx="9">
                <c:v>591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2185"/>
          <c:w val="0.57625"/>
          <c:h val="0.2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2125"/>
          <c:w val="0.91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5"/>
          <c:y val="0.2785"/>
          <c:w val="0.4795"/>
          <c:h val="0.5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3075"/>
          <c:y val="0.40075"/>
          <c:w val="0.29825"/>
          <c:h val="0.3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"/>
          <c:y val="0.175"/>
          <c:w val="0.58075"/>
          <c:h val="0.3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22"/>
          <c:w val="0.83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25"/>
          <c:y val="0.1075"/>
          <c:w val="0.518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4</c:v>
                </c:pt>
                <c:pt idx="1">
                  <c:v>232</c:v>
                </c:pt>
                <c:pt idx="2">
                  <c:v>26</c:v>
                </c:pt>
                <c:pt idx="3">
                  <c:v>62</c:v>
                </c:pt>
                <c:pt idx="4">
                  <c:v>325</c:v>
                </c:pt>
                <c:pt idx="5">
                  <c:v>138</c:v>
                </c:pt>
                <c:pt idx="6">
                  <c:v>391</c:v>
                </c:pt>
                <c:pt idx="7">
                  <c:v>123</c:v>
                </c:pt>
                <c:pt idx="8">
                  <c:v>35</c:v>
                </c:pt>
                <c:pt idx="9">
                  <c:v>5</c:v>
                </c:pt>
                <c:pt idx="10">
                  <c:v>2</c:v>
                </c:pt>
                <c:pt idx="11">
                  <c:v>108</c:v>
                </c:pt>
                <c:pt idx="12">
                  <c:v>258</c:v>
                </c:pt>
                <c:pt idx="13">
                  <c:v>64</c:v>
                </c:pt>
                <c:pt idx="14">
                  <c:v>1896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25"/>
          <c:y val="0.788"/>
          <c:w val="0.8397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17025"/>
          <c:w val="0.60775"/>
          <c:h val="0.3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212</c:v>
                </c:pt>
                <c:pt idx="1">
                  <c:v>39</c:v>
                </c:pt>
                <c:pt idx="2">
                  <c:v>87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"/>
          <c:y val="0.71175"/>
          <c:w val="0.947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1735"/>
          <c:w val="0.553"/>
          <c:h val="0.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"/>
          <c:y val="0.585"/>
          <c:w val="0.692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40225"/>
          <c:w val="0.48925"/>
          <c:h val="0.2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14</c:v>
                </c:pt>
                <c:pt idx="1">
                  <c:v>131</c:v>
                </c:pt>
                <c:pt idx="2">
                  <c:v>1</c:v>
                </c:pt>
                <c:pt idx="3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43675"/>
          <c:w val="0.2345"/>
          <c:h val="0.29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"/>
          <c:y val="0.4335"/>
          <c:w val="0.46425"/>
          <c:h val="0.2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49</c:v>
                </c:pt>
                <c:pt idx="1">
                  <c:v>12</c:v>
                </c:pt>
                <c:pt idx="2">
                  <c:v>29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317"/>
          <c:w val="0.33325"/>
          <c:h val="0.483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259"/>
          <c:w val="0.3605"/>
          <c:h val="0.4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975"/>
          <c:w val="0.28225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1675"/>
          <c:w val="0.5425"/>
          <c:h val="0.3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364</c:v>
                </c:pt>
                <c:pt idx="1">
                  <c:v>275</c:v>
                </c:pt>
                <c:pt idx="2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.431"/>
          <c:w val="0.163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27025"/>
          <c:w val="0.52825"/>
          <c:h val="0.25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14"/>
          <c:y val="0.669"/>
          <c:w val="0.24175"/>
          <c:h val="0.08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36925"/>
          <c:w val="0.4947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11</c:v>
                </c:pt>
                <c:pt idx="1">
                  <c:v>52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825"/>
          <c:y val="0.4075"/>
          <c:w val="0.29325"/>
          <c:h val="0.34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"/>
          <c:y val="0.42275"/>
          <c:w val="0.45075"/>
          <c:h val="0.2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66</c:v>
                </c:pt>
                <c:pt idx="1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5"/>
          <c:y val="0.5105"/>
          <c:w val="0.36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2"/>
          <c:w val="0.743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69225"/>
          <c:w val="0.6777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732</c:v>
              </c:pt>
              <c:pt idx="1">
                <c:v>10</c:v>
              </c:pt>
              <c:pt idx="2">
                <c:v>12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8055"/>
          <c:w val="0.376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145</c:v>
              </c:pt>
              <c:pt idx="1">
                <c:v>12</c:v>
              </c:pt>
              <c:pt idx="2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"/>
          <c:y val="0.8055"/>
          <c:w val="0.322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146</c:v>
              </c:pt>
              <c:pt idx="1">
                <c:v>22</c:v>
              </c:pt>
              <c:pt idx="2">
                <c:v>79</c:v>
              </c:pt>
              <c:pt idx="3">
                <c:v>139</c:v>
              </c:pt>
              <c:pt idx="4">
                <c:v>121</c:v>
              </c:pt>
              <c:pt idx="5">
                <c:v>60</c:v>
              </c:pt>
              <c:pt idx="6">
                <c:v>33</c:v>
              </c:pt>
              <c:pt idx="7">
                <c:v>1</c:v>
              </c:pt>
              <c:pt idx="8">
                <c:v>2</c:v>
              </c:pt>
              <c:pt idx="9">
                <c:v>219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11"/>
          <c:w val="0.334"/>
          <c:h val="0.7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3195"/>
          <c:w val="0.55175"/>
          <c:h val="0.3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46</c:v>
                </c:pt>
                <c:pt idx="1">
                  <c:v>251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4275"/>
          <c:w val="0.291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36075"/>
          <c:w val="0.4695"/>
          <c:h val="0.30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55</c:v>
                </c:pt>
                <c:pt idx="1">
                  <c:v>180</c:v>
                </c:pt>
                <c:pt idx="2">
                  <c:v>12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75"/>
          <c:y val="0.31925"/>
          <c:w val="0.38325"/>
          <c:h val="0.39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175"/>
          <c:h val="0.9385"/>
        </c:manualLayout>
      </c:layout>
      <c:barChart>
        <c:barDir val="col"/>
        <c:grouping val="clustered"/>
        <c:varyColors val="0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75"/>
          <c:w val="0.962"/>
          <c:h val="0.9385"/>
        </c:manualLayout>
      </c:layout>
      <c:barChart>
        <c:barDir val="col"/>
        <c:grouping val="clustered"/>
        <c:varyColors val="0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Relationship Id="rId8" Type="http://schemas.openxmlformats.org/officeDocument/2006/relationships/chart" Target="/xl/charts/chart43.xml" /><Relationship Id="rId9" Type="http://schemas.openxmlformats.org/officeDocument/2006/relationships/chart" Target="/xl/charts/chart44.xml" /><Relationship Id="rId10" Type="http://schemas.openxmlformats.org/officeDocument/2006/relationships/chart" Target="/xl/charts/chart45.xml" /><Relationship Id="rId11" Type="http://schemas.openxmlformats.org/officeDocument/2006/relationships/chart" Target="/xl/charts/chart46.xml" /><Relationship Id="rId12" Type="http://schemas.openxmlformats.org/officeDocument/2006/relationships/chart" Target="/xl/charts/chart47.xml" /><Relationship Id="rId13" Type="http://schemas.openxmlformats.org/officeDocument/2006/relationships/chart" Target="/xl/charts/chart48.xml" /><Relationship Id="rId14" Type="http://schemas.openxmlformats.org/officeDocument/2006/relationships/chart" Target="/xl/charts/chart49.xml" /><Relationship Id="rId15" Type="http://schemas.openxmlformats.org/officeDocument/2006/relationships/chart" Target="/xl/charts/chart50.xml" /><Relationship Id="rId16" Type="http://schemas.openxmlformats.org/officeDocument/2006/relationships/chart" Target="/xl/charts/chart51.xml" /><Relationship Id="rId17" Type="http://schemas.openxmlformats.org/officeDocument/2006/relationships/chart" Target="/xl/charts/chart52.xml" /><Relationship Id="rId18" Type="http://schemas.openxmlformats.org/officeDocument/2006/relationships/chart" Target="/xl/charts/chart53.xml" /><Relationship Id="rId19" Type="http://schemas.openxmlformats.org/officeDocument/2006/relationships/chart" Target="/xl/charts/chart54.xml" /><Relationship Id="rId20" Type="http://schemas.openxmlformats.org/officeDocument/2006/relationships/chart" Target="/xl/charts/chart55.xml" /><Relationship Id="rId21" Type="http://schemas.openxmlformats.org/officeDocument/2006/relationships/chart" Target="/xl/charts/chart56.xml" /><Relationship Id="rId22" Type="http://schemas.openxmlformats.org/officeDocument/2006/relationships/chart" Target="/xl/charts/chart57.xml" /><Relationship Id="rId23" Type="http://schemas.openxmlformats.org/officeDocument/2006/relationships/chart" Target="/xl/charts/chart58.xml" /><Relationship Id="rId24" Type="http://schemas.openxmlformats.org/officeDocument/2006/relationships/chart" Target="/xl/charts/chart59.xml" /><Relationship Id="rId25" Type="http://schemas.openxmlformats.org/officeDocument/2006/relationships/chart" Target="/xl/charts/chart60.xml" /><Relationship Id="rId26" Type="http://schemas.openxmlformats.org/officeDocument/2006/relationships/chart" Target="/xl/charts/chart61.xml" /><Relationship Id="rId27" Type="http://schemas.openxmlformats.org/officeDocument/2006/relationships/chart" Target="/xl/charts/chart62.xml" /><Relationship Id="rId28" Type="http://schemas.openxmlformats.org/officeDocument/2006/relationships/chart" Target="/xl/charts/chart63.xml" /><Relationship Id="rId29" Type="http://schemas.openxmlformats.org/officeDocument/2006/relationships/chart" Target="/xl/charts/chart64.xml" /><Relationship Id="rId30" Type="http://schemas.openxmlformats.org/officeDocument/2006/relationships/chart" Target="/xl/charts/chart65.xml" /><Relationship Id="rId31" Type="http://schemas.openxmlformats.org/officeDocument/2006/relationships/chart" Target="/xl/charts/chart66.xml" /><Relationship Id="rId32" Type="http://schemas.openxmlformats.org/officeDocument/2006/relationships/chart" Target="/xl/charts/chart67.xml" /><Relationship Id="rId33" Type="http://schemas.openxmlformats.org/officeDocument/2006/relationships/chart" Target="/xl/charts/chart68.xml" /><Relationship Id="rId34" Type="http://schemas.openxmlformats.org/officeDocument/2006/relationships/chart" Target="/xl/charts/chart69.xml" /><Relationship Id="rId35" Type="http://schemas.openxmlformats.org/officeDocument/2006/relationships/chart" Target="/xl/charts/chart70.xml" /><Relationship Id="rId36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Relationship Id="rId2" Type="http://schemas.openxmlformats.org/officeDocument/2006/relationships/chart" Target="/xl/charts/chart105.xml" /><Relationship Id="rId3" Type="http://schemas.openxmlformats.org/officeDocument/2006/relationships/chart" Target="/xl/charts/chart106.xml" /><Relationship Id="rId4" Type="http://schemas.openxmlformats.org/officeDocument/2006/relationships/chart" Target="/xl/charts/chart107.xml" /><Relationship Id="rId5" Type="http://schemas.openxmlformats.org/officeDocument/2006/relationships/chart" Target="/xl/charts/chart108.xml" /><Relationship Id="rId6" Type="http://schemas.openxmlformats.org/officeDocument/2006/relationships/chart" Target="/xl/charts/chart109.xml" /><Relationship Id="rId7" Type="http://schemas.openxmlformats.org/officeDocument/2006/relationships/chart" Target="/xl/charts/chart110.xml" /><Relationship Id="rId8" Type="http://schemas.openxmlformats.org/officeDocument/2006/relationships/chart" Target="/xl/charts/chart111.xml" /><Relationship Id="rId9" Type="http://schemas.openxmlformats.org/officeDocument/2006/relationships/chart" Target="/xl/charts/chart112.xml" /><Relationship Id="rId10" Type="http://schemas.openxmlformats.org/officeDocument/2006/relationships/chart" Target="/xl/charts/chart113.xml" /><Relationship Id="rId11" Type="http://schemas.openxmlformats.org/officeDocument/2006/relationships/chart" Target="/xl/charts/chart1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Relationship Id="rId4" Type="http://schemas.openxmlformats.org/officeDocument/2006/relationships/chart" Target="/xl/charts/chart118.xml" /><Relationship Id="rId5" Type="http://schemas.openxmlformats.org/officeDocument/2006/relationships/chart" Target="/xl/charts/chart119.xml" /><Relationship Id="rId6" Type="http://schemas.openxmlformats.org/officeDocument/2006/relationships/chart" Target="/xl/charts/chart120.xml" /><Relationship Id="rId7" Type="http://schemas.openxmlformats.org/officeDocument/2006/relationships/chart" Target="/xl/charts/chart121.xml" /><Relationship Id="rId8" Type="http://schemas.openxmlformats.org/officeDocument/2006/relationships/chart" Target="/xl/charts/chart122.xml" /><Relationship Id="rId9" Type="http://schemas.openxmlformats.org/officeDocument/2006/relationships/chart" Target="/xl/charts/chart123.xml" /><Relationship Id="rId10" Type="http://schemas.openxmlformats.org/officeDocument/2006/relationships/chart" Target="/xl/charts/chart124.xml" /><Relationship Id="rId11" Type="http://schemas.openxmlformats.org/officeDocument/2006/relationships/chart" Target="/xl/charts/chart125.xml" /><Relationship Id="rId12" Type="http://schemas.openxmlformats.org/officeDocument/2006/relationships/chart" Target="/xl/charts/chart126.xml" /><Relationship Id="rId13" Type="http://schemas.openxmlformats.org/officeDocument/2006/relationships/chart" Target="/xl/charts/chart127.xml" /><Relationship Id="rId14" Type="http://schemas.openxmlformats.org/officeDocument/2006/relationships/chart" Target="/xl/charts/chart128.xml" /><Relationship Id="rId15" Type="http://schemas.openxmlformats.org/officeDocument/2006/relationships/chart" Target="/xl/charts/chart129.xml" /><Relationship Id="rId16" Type="http://schemas.openxmlformats.org/officeDocument/2006/relationships/chart" Target="/xl/charts/chart130.xml" /><Relationship Id="rId17" Type="http://schemas.openxmlformats.org/officeDocument/2006/relationships/chart" Target="/xl/charts/chart131.xml" /><Relationship Id="rId18" Type="http://schemas.openxmlformats.org/officeDocument/2006/relationships/chart" Target="/xl/charts/chart132.xml" /><Relationship Id="rId19" Type="http://schemas.openxmlformats.org/officeDocument/2006/relationships/chart" Target="/xl/charts/chart133.xml" /><Relationship Id="rId20" Type="http://schemas.openxmlformats.org/officeDocument/2006/relationships/chart" Target="/xl/charts/chart134.xml" /><Relationship Id="rId21" Type="http://schemas.openxmlformats.org/officeDocument/2006/relationships/chart" Target="/xl/charts/chart1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6.xml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5</xdr:row>
      <xdr:rowOff>19050</xdr:rowOff>
    </xdr:from>
    <xdr:to>
      <xdr:col>19</xdr:col>
      <xdr:colOff>609600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12030075" y="1038225"/>
        <a:ext cx="3667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142875</xdr:rowOff>
    </xdr:from>
    <xdr:to>
      <xdr:col>36</xdr:col>
      <xdr:colOff>0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25707975" y="1343025"/>
        <a:ext cx="25050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6</xdr:row>
      <xdr:rowOff>142875</xdr:rowOff>
    </xdr:from>
    <xdr:to>
      <xdr:col>33</xdr:col>
      <xdr:colOff>323850</xdr:colOff>
      <xdr:row>17</xdr:row>
      <xdr:rowOff>133350</xdr:rowOff>
    </xdr:to>
    <xdr:graphicFrame>
      <xdr:nvGraphicFramePr>
        <xdr:cNvPr id="3" name="Chart 4"/>
        <xdr:cNvGraphicFramePr/>
      </xdr:nvGraphicFramePr>
      <xdr:xfrm>
        <a:off x="23383875" y="1343025"/>
        <a:ext cx="25622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304800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537275" y="1352550"/>
        <a:ext cx="25050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190500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9146500" y="1333500"/>
        <a:ext cx="24955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190500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909125" y="1085850"/>
        <a:ext cx="4752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447675</xdr:colOff>
      <xdr:row>6</xdr:row>
      <xdr:rowOff>66675</xdr:rowOff>
    </xdr:from>
    <xdr:to>
      <xdr:col>84</xdr:col>
      <xdr:colOff>561975</xdr:colOff>
      <xdr:row>16</xdr:row>
      <xdr:rowOff>142875</xdr:rowOff>
    </xdr:to>
    <xdr:graphicFrame>
      <xdr:nvGraphicFramePr>
        <xdr:cNvPr id="7" name="Chart 8"/>
        <xdr:cNvGraphicFramePr/>
      </xdr:nvGraphicFramePr>
      <xdr:xfrm>
        <a:off x="58807350" y="1266825"/>
        <a:ext cx="380047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86</xdr:col>
      <xdr:colOff>171450</xdr:colOff>
      <xdr:row>6</xdr:row>
      <xdr:rowOff>76200</xdr:rowOff>
    </xdr:from>
    <xdr:to>
      <xdr:col>91</xdr:col>
      <xdr:colOff>485775</xdr:colOff>
      <xdr:row>15</xdr:row>
      <xdr:rowOff>142875</xdr:rowOff>
    </xdr:to>
    <xdr:graphicFrame>
      <xdr:nvGraphicFramePr>
        <xdr:cNvPr id="8" name="Chart 9"/>
        <xdr:cNvGraphicFramePr/>
      </xdr:nvGraphicFramePr>
      <xdr:xfrm>
        <a:off x="64065150" y="1276350"/>
        <a:ext cx="5181600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</xdr:row>
      <xdr:rowOff>142875</xdr:rowOff>
    </xdr:from>
    <xdr:to>
      <xdr:col>3</xdr:col>
      <xdr:colOff>790575</xdr:colOff>
      <xdr:row>19</xdr:row>
      <xdr:rowOff>0</xdr:rowOff>
    </xdr:to>
    <xdr:graphicFrame>
      <xdr:nvGraphicFramePr>
        <xdr:cNvPr id="9" name="Chart 10"/>
        <xdr:cNvGraphicFramePr/>
      </xdr:nvGraphicFramePr>
      <xdr:xfrm>
        <a:off x="114300" y="1343025"/>
        <a:ext cx="2390775" cy="2066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104775</xdr:rowOff>
    </xdr:from>
    <xdr:to>
      <xdr:col>10</xdr:col>
      <xdr:colOff>552450</xdr:colOff>
      <xdr:row>20</xdr:row>
      <xdr:rowOff>76200</xdr:rowOff>
    </xdr:to>
    <xdr:graphicFrame>
      <xdr:nvGraphicFramePr>
        <xdr:cNvPr id="10" name="Chart 11"/>
        <xdr:cNvGraphicFramePr/>
      </xdr:nvGraphicFramePr>
      <xdr:xfrm>
        <a:off x="6276975" y="1571625"/>
        <a:ext cx="2514600" cy="2076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285750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52575"/>
        <a:ext cx="2628900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704850</xdr:colOff>
      <xdr:row>6</xdr:row>
      <xdr:rowOff>257175</xdr:rowOff>
    </xdr:from>
    <xdr:to>
      <xdr:col>6</xdr:col>
      <xdr:colOff>47625</xdr:colOff>
      <xdr:row>21</xdr:row>
      <xdr:rowOff>47625</xdr:rowOff>
    </xdr:to>
    <xdr:graphicFrame>
      <xdr:nvGraphicFramePr>
        <xdr:cNvPr id="12" name="Chart 16"/>
        <xdr:cNvGraphicFramePr/>
      </xdr:nvGraphicFramePr>
      <xdr:xfrm>
        <a:off x="2419350" y="1457325"/>
        <a:ext cx="348615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94</xdr:col>
      <xdr:colOff>542925</xdr:colOff>
      <xdr:row>7</xdr:row>
      <xdr:rowOff>9525</xdr:rowOff>
    </xdr:from>
    <xdr:to>
      <xdr:col>98</xdr:col>
      <xdr:colOff>400050</xdr:colOff>
      <xdr:row>19</xdr:row>
      <xdr:rowOff>114300</xdr:rowOff>
    </xdr:to>
    <xdr:graphicFrame>
      <xdr:nvGraphicFramePr>
        <xdr:cNvPr id="13" name="Chart 17"/>
        <xdr:cNvGraphicFramePr/>
      </xdr:nvGraphicFramePr>
      <xdr:xfrm>
        <a:off x="70437375" y="1476375"/>
        <a:ext cx="383857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102</xdr:col>
      <xdr:colOff>123825</xdr:colOff>
      <xdr:row>7</xdr:row>
      <xdr:rowOff>114300</xdr:rowOff>
    </xdr:from>
    <xdr:to>
      <xdr:col>107</xdr:col>
      <xdr:colOff>38100</xdr:colOff>
      <xdr:row>26</xdr:row>
      <xdr:rowOff>123825</xdr:rowOff>
    </xdr:to>
    <xdr:graphicFrame>
      <xdr:nvGraphicFramePr>
        <xdr:cNvPr id="14" name="Chart 18"/>
        <xdr:cNvGraphicFramePr/>
      </xdr:nvGraphicFramePr>
      <xdr:xfrm>
        <a:off x="75876150" y="1581150"/>
        <a:ext cx="523875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115</xdr:col>
      <xdr:colOff>485775</xdr:colOff>
      <xdr:row>7</xdr:row>
      <xdr:rowOff>38100</xdr:rowOff>
    </xdr:from>
    <xdr:to>
      <xdr:col>120</xdr:col>
      <xdr:colOff>628650</xdr:colOff>
      <xdr:row>21</xdr:row>
      <xdr:rowOff>114300</xdr:rowOff>
    </xdr:to>
    <xdr:graphicFrame>
      <xdr:nvGraphicFramePr>
        <xdr:cNvPr id="15" name="Chart 19"/>
        <xdr:cNvGraphicFramePr/>
      </xdr:nvGraphicFramePr>
      <xdr:xfrm>
        <a:off x="87839550" y="1504950"/>
        <a:ext cx="46291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124</xdr:col>
      <xdr:colOff>28575</xdr:colOff>
      <xdr:row>7</xdr:row>
      <xdr:rowOff>57150</xdr:rowOff>
    </xdr:from>
    <xdr:to>
      <xdr:col>127</xdr:col>
      <xdr:colOff>1447800</xdr:colOff>
      <xdr:row>21</xdr:row>
      <xdr:rowOff>104775</xdr:rowOff>
    </xdr:to>
    <xdr:graphicFrame>
      <xdr:nvGraphicFramePr>
        <xdr:cNvPr id="16" name="Chart 20"/>
        <xdr:cNvGraphicFramePr/>
      </xdr:nvGraphicFramePr>
      <xdr:xfrm>
        <a:off x="93745050" y="1524000"/>
        <a:ext cx="4295775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139</xdr:col>
      <xdr:colOff>552450</xdr:colOff>
      <xdr:row>7</xdr:row>
      <xdr:rowOff>9525</xdr:rowOff>
    </xdr:from>
    <xdr:to>
      <xdr:col>142</xdr:col>
      <xdr:colOff>904875</xdr:colOff>
      <xdr:row>21</xdr:row>
      <xdr:rowOff>152400</xdr:rowOff>
    </xdr:to>
    <xdr:graphicFrame>
      <xdr:nvGraphicFramePr>
        <xdr:cNvPr id="17" name="Chart 21"/>
        <xdr:cNvGraphicFramePr/>
      </xdr:nvGraphicFramePr>
      <xdr:xfrm>
        <a:off x="105394125" y="1476375"/>
        <a:ext cx="4572000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144</xdr:col>
      <xdr:colOff>609600</xdr:colOff>
      <xdr:row>7</xdr:row>
      <xdr:rowOff>47625</xdr:rowOff>
    </xdr:from>
    <xdr:to>
      <xdr:col>148</xdr:col>
      <xdr:colOff>266700</xdr:colOff>
      <xdr:row>26</xdr:row>
      <xdr:rowOff>133350</xdr:rowOff>
    </xdr:to>
    <xdr:graphicFrame>
      <xdr:nvGraphicFramePr>
        <xdr:cNvPr id="18" name="Chart 22"/>
        <xdr:cNvGraphicFramePr/>
      </xdr:nvGraphicFramePr>
      <xdr:xfrm>
        <a:off x="111309150" y="1514475"/>
        <a:ext cx="4467225" cy="3162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131</xdr:col>
      <xdr:colOff>590550</xdr:colOff>
      <xdr:row>7</xdr:row>
      <xdr:rowOff>28575</xdr:rowOff>
    </xdr:from>
    <xdr:to>
      <xdr:col>136</xdr:col>
      <xdr:colOff>114300</xdr:colOff>
      <xdr:row>21</xdr:row>
      <xdr:rowOff>66675</xdr:rowOff>
    </xdr:to>
    <xdr:graphicFrame>
      <xdr:nvGraphicFramePr>
        <xdr:cNvPr id="19" name="Chart 23"/>
        <xdr:cNvGraphicFramePr/>
      </xdr:nvGraphicFramePr>
      <xdr:xfrm>
        <a:off x="99669600" y="1495425"/>
        <a:ext cx="453390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371475</xdr:colOff>
      <xdr:row>41</xdr:row>
      <xdr:rowOff>38100</xdr:rowOff>
    </xdr:from>
    <xdr:to>
      <xdr:col>76</xdr:col>
      <xdr:colOff>409575</xdr:colOff>
      <xdr:row>49</xdr:row>
      <xdr:rowOff>85725</xdr:rowOff>
    </xdr:to>
    <xdr:graphicFrame>
      <xdr:nvGraphicFramePr>
        <xdr:cNvPr id="20" name="Chart 24"/>
        <xdr:cNvGraphicFramePr/>
      </xdr:nvGraphicFramePr>
      <xdr:xfrm>
        <a:off x="52473225" y="7038975"/>
        <a:ext cx="4667250" cy="1343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68</xdr:col>
      <xdr:colOff>228600</xdr:colOff>
      <xdr:row>55</xdr:row>
      <xdr:rowOff>9525</xdr:rowOff>
    </xdr:from>
    <xdr:to>
      <xdr:col>76</xdr:col>
      <xdr:colOff>266700</xdr:colOff>
      <xdr:row>63</xdr:row>
      <xdr:rowOff>152400</xdr:rowOff>
    </xdr:to>
    <xdr:graphicFrame>
      <xdr:nvGraphicFramePr>
        <xdr:cNvPr id="21" name="Chart 25"/>
        <xdr:cNvGraphicFramePr/>
      </xdr:nvGraphicFramePr>
      <xdr:xfrm>
        <a:off x="52330350" y="9277350"/>
        <a:ext cx="4667250" cy="1438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704850</xdr:colOff>
      <xdr:row>6</xdr:row>
      <xdr:rowOff>133350</xdr:rowOff>
    </xdr:from>
    <xdr:to>
      <xdr:col>6</xdr:col>
      <xdr:colOff>57150</xdr:colOff>
      <xdr:row>20</xdr:row>
      <xdr:rowOff>47625</xdr:rowOff>
    </xdr:to>
    <xdr:graphicFrame>
      <xdr:nvGraphicFramePr>
        <xdr:cNvPr id="22" name="Chart 26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23" name="Chart 28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66</xdr:col>
      <xdr:colOff>1171575</xdr:colOff>
      <xdr:row>7</xdr:row>
      <xdr:rowOff>57150</xdr:rowOff>
    </xdr:from>
    <xdr:to>
      <xdr:col>76</xdr:col>
      <xdr:colOff>161925</xdr:colOff>
      <xdr:row>18</xdr:row>
      <xdr:rowOff>47625</xdr:rowOff>
    </xdr:to>
    <xdr:graphicFrame>
      <xdr:nvGraphicFramePr>
        <xdr:cNvPr id="24" name="Chart 30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66</xdr:col>
      <xdr:colOff>1171575</xdr:colOff>
      <xdr:row>22</xdr:row>
      <xdr:rowOff>161925</xdr:rowOff>
    </xdr:from>
    <xdr:to>
      <xdr:col>76</xdr:col>
      <xdr:colOff>419100</xdr:colOff>
      <xdr:row>35</xdr:row>
      <xdr:rowOff>104775</xdr:rowOff>
    </xdr:to>
    <xdr:graphicFrame>
      <xdr:nvGraphicFramePr>
        <xdr:cNvPr id="25" name="Chart 31"/>
        <xdr:cNvGraphicFramePr/>
      </xdr:nvGraphicFramePr>
      <xdr:xfrm>
        <a:off x="51816000" y="4057650"/>
        <a:ext cx="5334000" cy="2038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704850</xdr:colOff>
      <xdr:row>6</xdr:row>
      <xdr:rowOff>133350</xdr:rowOff>
    </xdr:from>
    <xdr:to>
      <xdr:col>6</xdr:col>
      <xdr:colOff>57150</xdr:colOff>
      <xdr:row>20</xdr:row>
      <xdr:rowOff>47625</xdr:rowOff>
    </xdr:to>
    <xdr:graphicFrame>
      <xdr:nvGraphicFramePr>
        <xdr:cNvPr id="26" name="Chart 32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27" name="Chart 34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66</xdr:col>
      <xdr:colOff>1171575</xdr:colOff>
      <xdr:row>7</xdr:row>
      <xdr:rowOff>57150</xdr:rowOff>
    </xdr:from>
    <xdr:to>
      <xdr:col>76</xdr:col>
      <xdr:colOff>161925</xdr:colOff>
      <xdr:row>18</xdr:row>
      <xdr:rowOff>47625</xdr:rowOff>
    </xdr:to>
    <xdr:graphicFrame>
      <xdr:nvGraphicFramePr>
        <xdr:cNvPr id="28" name="Chart 36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66</xdr:col>
      <xdr:colOff>1171575</xdr:colOff>
      <xdr:row>22</xdr:row>
      <xdr:rowOff>161925</xdr:rowOff>
    </xdr:from>
    <xdr:to>
      <xdr:col>76</xdr:col>
      <xdr:colOff>419100</xdr:colOff>
      <xdr:row>35</xdr:row>
      <xdr:rowOff>104775</xdr:rowOff>
    </xdr:to>
    <xdr:graphicFrame>
      <xdr:nvGraphicFramePr>
        <xdr:cNvPr id="29" name="Chart 37"/>
        <xdr:cNvGraphicFramePr/>
      </xdr:nvGraphicFramePr>
      <xdr:xfrm>
        <a:off x="51816000" y="4057650"/>
        <a:ext cx="5334000" cy="2038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704850</xdr:colOff>
      <xdr:row>6</xdr:row>
      <xdr:rowOff>133350</xdr:rowOff>
    </xdr:from>
    <xdr:to>
      <xdr:col>6</xdr:col>
      <xdr:colOff>57150</xdr:colOff>
      <xdr:row>20</xdr:row>
      <xdr:rowOff>47625</xdr:rowOff>
    </xdr:to>
    <xdr:graphicFrame>
      <xdr:nvGraphicFramePr>
        <xdr:cNvPr id="30" name="graficoDiligenciasPrevias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6</xdr:row>
      <xdr:rowOff>190500</xdr:rowOff>
    </xdr:from>
    <xdr:to>
      <xdr:col>27</xdr:col>
      <xdr:colOff>295275</xdr:colOff>
      <xdr:row>18</xdr:row>
      <xdr:rowOff>47625</xdr:rowOff>
    </xdr:to>
    <xdr:graphicFrame>
      <xdr:nvGraphicFramePr>
        <xdr:cNvPr id="31" name="graficoCalificaciones"/>
        <xdr:cNvGraphicFramePr/>
      </xdr:nvGraphicFramePr>
      <xdr:xfrm>
        <a:off x="17402175" y="1390650"/>
        <a:ext cx="4448175" cy="1905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32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59</xdr:col>
      <xdr:colOff>219075</xdr:colOff>
      <xdr:row>6</xdr:row>
      <xdr:rowOff>209550</xdr:rowOff>
    </xdr:from>
    <xdr:to>
      <xdr:col>65</xdr:col>
      <xdr:colOff>361950</xdr:colOff>
      <xdr:row>16</xdr:row>
      <xdr:rowOff>9525</xdr:rowOff>
    </xdr:to>
    <xdr:graphicFrame>
      <xdr:nvGraphicFramePr>
        <xdr:cNvPr id="33" name="graficoDiligsInvestigacion_2"/>
        <xdr:cNvGraphicFramePr/>
      </xdr:nvGraphicFramePr>
      <xdr:xfrm>
        <a:off x="46053375" y="1409700"/>
        <a:ext cx="4191000" cy="1524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66</xdr:col>
      <xdr:colOff>1171575</xdr:colOff>
      <xdr:row>7</xdr:row>
      <xdr:rowOff>57150</xdr:rowOff>
    </xdr:from>
    <xdr:to>
      <xdr:col>76</xdr:col>
      <xdr:colOff>161925</xdr:colOff>
      <xdr:row>18</xdr:row>
      <xdr:rowOff>47625</xdr:rowOff>
    </xdr:to>
    <xdr:graphicFrame>
      <xdr:nvGraphicFramePr>
        <xdr:cNvPr id="34" name="graficoCivil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66</xdr:col>
      <xdr:colOff>1171575</xdr:colOff>
      <xdr:row>22</xdr:row>
      <xdr:rowOff>0</xdr:rowOff>
    </xdr:from>
    <xdr:to>
      <xdr:col>76</xdr:col>
      <xdr:colOff>419100</xdr:colOff>
      <xdr:row>36</xdr:row>
      <xdr:rowOff>114300</xdr:rowOff>
    </xdr:to>
    <xdr:graphicFrame>
      <xdr:nvGraphicFramePr>
        <xdr:cNvPr id="35" name="graficoCivilMatrimonio"/>
        <xdr:cNvGraphicFramePr/>
      </xdr:nvGraphicFramePr>
      <xdr:xfrm>
        <a:off x="51816000" y="3895725"/>
        <a:ext cx="5334000" cy="2371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3076575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0958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3162300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0958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3248025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0958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3333750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0958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3162300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0863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3248025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0863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3209925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09587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3295650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0958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3248025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0863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3209925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1054000" y="571500"/>
        <a:ext cx="508635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3171825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56635650" y="571500"/>
        <a:ext cx="509587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3124200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62226825" y="571500"/>
        <a:ext cx="508635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24" name="Chart 36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5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6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7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8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9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30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1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2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3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4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5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6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142875</xdr:rowOff>
    </xdr:from>
    <xdr:to>
      <xdr:col>13</xdr:col>
      <xdr:colOff>704850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8743950" y="1571625"/>
        <a:ext cx="3457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266700</xdr:colOff>
      <xdr:row>8</xdr:row>
      <xdr:rowOff>76200</xdr:rowOff>
    </xdr:from>
    <xdr:to>
      <xdr:col>25</xdr:col>
      <xdr:colOff>942975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087725" y="1666875"/>
        <a:ext cx="78486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9525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14550"/>
        <a:ext cx="37433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9525</xdr:colOff>
      <xdr:row>11</xdr:row>
      <xdr:rowOff>19050</xdr:rowOff>
    </xdr:from>
    <xdr:to>
      <xdr:col>37</xdr:col>
      <xdr:colOff>28575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24774525" y="2276475"/>
        <a:ext cx="73342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257175</xdr:colOff>
      <xdr:row>11</xdr:row>
      <xdr:rowOff>38100</xdr:rowOff>
    </xdr:from>
    <xdr:to>
      <xdr:col>51</xdr:col>
      <xdr:colOff>885825</xdr:colOff>
      <xdr:row>32</xdr:row>
      <xdr:rowOff>28575</xdr:rowOff>
    </xdr:to>
    <xdr:graphicFrame>
      <xdr:nvGraphicFramePr>
        <xdr:cNvPr id="5" name="Chart 5"/>
        <xdr:cNvGraphicFramePr/>
      </xdr:nvGraphicFramePr>
      <xdr:xfrm>
        <a:off x="39757350" y="2295525"/>
        <a:ext cx="55054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14550"/>
        <a:ext cx="37338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24</xdr:row>
      <xdr:rowOff>152400</xdr:rowOff>
    </xdr:from>
    <xdr:to>
      <xdr:col>22</xdr:col>
      <xdr:colOff>19050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14850"/>
        <a:ext cx="39433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123825</xdr:rowOff>
    </xdr:from>
    <xdr:to>
      <xdr:col>26</xdr:col>
      <xdr:colOff>19050</xdr:colOff>
      <xdr:row>40</xdr:row>
      <xdr:rowOff>152400</xdr:rowOff>
    </xdr:to>
    <xdr:graphicFrame>
      <xdr:nvGraphicFramePr>
        <xdr:cNvPr id="8" name="Chart 8"/>
        <xdr:cNvGraphicFramePr/>
      </xdr:nvGraphicFramePr>
      <xdr:xfrm>
        <a:off x="20050125" y="4486275"/>
        <a:ext cx="39433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666750</xdr:colOff>
      <xdr:row>8</xdr:row>
      <xdr:rowOff>19050</xdr:rowOff>
    </xdr:from>
    <xdr:to>
      <xdr:col>42</xdr:col>
      <xdr:colOff>1485900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537525" y="1609725"/>
        <a:ext cx="49149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1019175</xdr:colOff>
      <xdr:row>7</xdr:row>
      <xdr:rowOff>28575</xdr:rowOff>
    </xdr:from>
    <xdr:to>
      <xdr:col>17</xdr:col>
      <xdr:colOff>209550</xdr:colOff>
      <xdr:row>24</xdr:row>
      <xdr:rowOff>0</xdr:rowOff>
    </xdr:to>
    <xdr:graphicFrame>
      <xdr:nvGraphicFramePr>
        <xdr:cNvPr id="10" name="Chart 10"/>
        <xdr:cNvGraphicFramePr/>
      </xdr:nvGraphicFramePr>
      <xdr:xfrm>
        <a:off x="12515850" y="1457325"/>
        <a:ext cx="351472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381000</xdr:colOff>
      <xdr:row>20</xdr:row>
      <xdr:rowOff>47625</xdr:rowOff>
    </xdr:from>
    <xdr:to>
      <xdr:col>28</xdr:col>
      <xdr:colOff>38100</xdr:colOff>
      <xdr:row>34</xdr:row>
      <xdr:rowOff>95250</xdr:rowOff>
    </xdr:to>
    <xdr:graphicFrame>
      <xdr:nvGraphicFramePr>
        <xdr:cNvPr id="1" name="Chart 4"/>
        <xdr:cNvGraphicFramePr/>
      </xdr:nvGraphicFramePr>
      <xdr:xfrm>
        <a:off x="25498425" y="3352800"/>
        <a:ext cx="38195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561975</xdr:colOff>
      <xdr:row>4</xdr:row>
      <xdr:rowOff>19050</xdr:rowOff>
    </xdr:from>
    <xdr:to>
      <xdr:col>27</xdr:col>
      <xdr:colOff>2886075</xdr:colOff>
      <xdr:row>18</xdr:row>
      <xdr:rowOff>114300</xdr:rowOff>
    </xdr:to>
    <xdr:graphicFrame>
      <xdr:nvGraphicFramePr>
        <xdr:cNvPr id="2" name="Chart 5"/>
        <xdr:cNvGraphicFramePr/>
      </xdr:nvGraphicFramePr>
      <xdr:xfrm>
        <a:off x="24917400" y="733425"/>
        <a:ext cx="38481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2952750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0863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2914650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0958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Chart 9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Chart 10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8" name="Chart 11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9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10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11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133350</xdr:rowOff>
    </xdr:from>
    <xdr:to>
      <xdr:col>27</xdr:col>
      <xdr:colOff>2400300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47725"/>
        <a:ext cx="38481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2952750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0863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2914650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0958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Chart 9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Chart 10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8" name="Chart 11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9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10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11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4</xdr:row>
      <xdr:rowOff>142875</xdr:rowOff>
    </xdr:from>
    <xdr:to>
      <xdr:col>16</xdr:col>
      <xdr:colOff>9525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17354550" y="781050"/>
        <a:ext cx="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54550" y="3743325"/>
        <a:ext cx="95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3343275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247650" y="561975"/>
        <a:ext cx="50958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5962650" y="561975"/>
        <a:ext cx="50958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3219450</xdr:colOff>
      <xdr:row>20</xdr:row>
      <xdr:rowOff>28575</xdr:rowOff>
    </xdr:to>
    <xdr:graphicFrame>
      <xdr:nvGraphicFramePr>
        <xdr:cNvPr id="5" name="Chart 8"/>
        <xdr:cNvGraphicFramePr/>
      </xdr:nvGraphicFramePr>
      <xdr:xfrm>
        <a:off x="11677650" y="561975"/>
        <a:ext cx="5105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6" name="Chart 9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7" name="Chart 10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8" name="Chart 11"/>
        <xdr:cNvGraphicFramePr/>
      </xdr:nvGraphicFramePr>
      <xdr:xfrm>
        <a:off x="11677650" y="561975"/>
        <a:ext cx="508635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inLabInfracciones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inLabDelitos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inLabDilInvest"/>
        <xdr:cNvGraphicFramePr/>
      </xdr:nvGraphicFramePr>
      <xdr:xfrm>
        <a:off x="11677650" y="561975"/>
        <a:ext cx="508635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3343275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095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095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0958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3095625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0958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2981325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0958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2409825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09587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2181225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63112650" y="561975"/>
        <a:ext cx="509587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9" name="Chart 21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0" name="Chart 22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1" name="Chart 23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2" name="Chart 24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3" name="Chart 25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4" name="Chart 26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15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6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7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8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9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46</xdr:col>
      <xdr:colOff>200025</xdr:colOff>
      <xdr:row>3</xdr:row>
      <xdr:rowOff>76200</xdr:rowOff>
    </xdr:from>
    <xdr:to>
      <xdr:col>49</xdr:col>
      <xdr:colOff>3238500</xdr:colOff>
      <xdr:row>20</xdr:row>
      <xdr:rowOff>9525</xdr:rowOff>
    </xdr:to>
    <xdr:graphicFrame>
      <xdr:nvGraphicFramePr>
        <xdr:cNvPr id="20" name="graficoSVialDilInv"/>
        <xdr:cNvGraphicFramePr/>
      </xdr:nvGraphicFramePr>
      <xdr:xfrm>
        <a:off x="52520850" y="552450"/>
        <a:ext cx="5086350" cy="3162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21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3343275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0958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3324225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0958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3209925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0958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Chart 7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Chart 8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Chart 9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7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8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9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Sup_Civi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E57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548</v>
      </c>
      <c r="C2" s="3"/>
    </row>
    <row r="3" s="2" customFormat="1" ht="14.25" customHeight="1"/>
    <row r="4" spans="2:3" s="2" customFormat="1" ht="18.75">
      <c r="B4" s="4" t="s">
        <v>549</v>
      </c>
      <c r="C4" s="5" t="s">
        <v>550</v>
      </c>
    </row>
    <row r="5" spans="2:5" s="2" customFormat="1" ht="18.75">
      <c r="B5" s="6" t="s">
        <v>551</v>
      </c>
      <c r="C5" s="7">
        <v>2013</v>
      </c>
      <c r="E5" s="8"/>
    </row>
    <row r="6" spans="2:5" s="2" customFormat="1" ht="12.75" customHeight="1">
      <c r="B6" s="9"/>
      <c r="C6" s="10"/>
      <c r="E6" s="8"/>
    </row>
    <row r="7" ht="9" customHeight="1">
      <c r="E7" s="8"/>
    </row>
    <row r="11" ht="4.5" customHeight="1"/>
    <row r="14" ht="4.5" customHeight="1"/>
    <row r="20" s="11" customFormat="1" ht="6" customHeight="1"/>
    <row r="22" ht="12.75" customHeight="1"/>
    <row r="30" ht="12" customHeight="1"/>
    <row r="54" spans="2:3" ht="12.75">
      <c r="B54" s="494"/>
      <c r="C54" s="494"/>
    </row>
    <row r="55" spans="2:3" ht="12.75">
      <c r="B55" s="494"/>
      <c r="C55" s="494"/>
    </row>
    <row r="56" spans="2:3" ht="12.75">
      <c r="B56" s="494"/>
      <c r="C56" s="494"/>
    </row>
    <row r="57" spans="2:3" ht="12.75">
      <c r="B57" s="494"/>
      <c r="C57" s="494"/>
    </row>
  </sheetData>
  <sheetProtection/>
  <mergeCells count="4">
    <mergeCell ref="B57:C57"/>
    <mergeCell ref="B54:C54"/>
    <mergeCell ref="B56:C56"/>
    <mergeCell ref="B55:C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F9" sqref="F9"/>
    </sheetView>
  </sheetViews>
  <sheetFormatPr defaultColWidth="11.421875" defaultRowHeight="12.75"/>
  <cols>
    <col min="1" max="1" width="11.421875" style="322" customWidth="1"/>
    <col min="2" max="2" width="27.57421875" style="322" customWidth="1"/>
    <col min="3" max="16384" width="11.421875" style="322" customWidth="1"/>
  </cols>
  <sheetData>
    <row r="3" spans="2:4" ht="51">
      <c r="B3" s="323"/>
      <c r="C3" s="324" t="s">
        <v>215</v>
      </c>
      <c r="D3" s="325" t="s">
        <v>881</v>
      </c>
    </row>
    <row r="4" spans="2:4" ht="12.75" customHeight="1">
      <c r="B4" s="326" t="s">
        <v>268</v>
      </c>
      <c r="C4" s="327">
        <f>SUM(DatosViolenciaDoméstica!C27:C33)</f>
        <v>732</v>
      </c>
      <c r="D4" s="327">
        <f>SUM(DatosViolenciaDoméstica!D27:D33)</f>
        <v>145</v>
      </c>
    </row>
    <row r="5" spans="2:4" ht="12.75">
      <c r="B5" s="328" t="s">
        <v>101</v>
      </c>
      <c r="C5" s="329">
        <f>SUM(DatosViolenciaDoméstica!C34:C36)</f>
        <v>10</v>
      </c>
      <c r="D5" s="329">
        <f>SUM(DatosViolenciaDoméstica!D34:D36)</f>
        <v>12</v>
      </c>
    </row>
    <row r="6" spans="2:4" ht="12.75" customHeight="1">
      <c r="B6" s="328" t="s">
        <v>269</v>
      </c>
      <c r="C6" s="329">
        <f>DatosViolenciaDoméstica!C37</f>
        <v>0</v>
      </c>
      <c r="D6" s="329">
        <f>DatosViolenciaDoméstica!D37</f>
        <v>0</v>
      </c>
    </row>
    <row r="7" spans="2:4" ht="12.75" customHeight="1">
      <c r="B7" s="328" t="s">
        <v>270</v>
      </c>
      <c r="C7" s="329">
        <f>SUM(DatosViolenciaDoméstica!C38:C40)</f>
        <v>0</v>
      </c>
      <c r="D7" s="329">
        <f>SUM(DatosViolenciaDoméstica!D38:D40)</f>
        <v>0</v>
      </c>
    </row>
    <row r="8" spans="2:4" ht="12.75" customHeight="1">
      <c r="B8" s="328" t="s">
        <v>271</v>
      </c>
      <c r="C8" s="329">
        <f>DatosViolenciaDoméstica!C41</f>
        <v>0</v>
      </c>
      <c r="D8" s="329">
        <f>DatosViolenciaDoméstica!D41</f>
        <v>0</v>
      </c>
    </row>
    <row r="9" spans="2:4" ht="12.75" customHeight="1">
      <c r="B9" s="328" t="s">
        <v>272</v>
      </c>
      <c r="C9" s="329">
        <f>SUM(DatosViolenciaDoméstica!C42:C43)</f>
        <v>12</v>
      </c>
      <c r="D9" s="329">
        <f>SUM(DatosViolenciaDoméstica!D42:D43)</f>
        <v>17</v>
      </c>
    </row>
    <row r="10" spans="2:4" ht="12.75">
      <c r="B10" s="330" t="s">
        <v>599</v>
      </c>
      <c r="C10" s="331">
        <f>DatosViolenciaDoméstica!C47</f>
        <v>19</v>
      </c>
      <c r="D10" s="331"/>
    </row>
    <row r="14" spans="2:3" ht="12.75" customHeight="1">
      <c r="B14" s="548" t="s">
        <v>273</v>
      </c>
      <c r="C14" s="548"/>
    </row>
    <row r="15" spans="2:3" ht="12.75">
      <c r="B15" s="332" t="s">
        <v>274</v>
      </c>
      <c r="C15" s="333">
        <f>DatosViolenciaDoméstica!C65</f>
        <v>66</v>
      </c>
    </row>
    <row r="16" spans="2:3" ht="12.75">
      <c r="B16" s="334" t="s">
        <v>275</v>
      </c>
      <c r="C16" s="335">
        <f>DatosViolenciaDoméstica!C67</f>
        <v>65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306</v>
      </c>
    </row>
    <row r="4" spans="2:3" ht="12.75">
      <c r="B4" s="227"/>
      <c r="C4" s="227"/>
    </row>
    <row r="5" spans="2:5" ht="12.75" customHeight="1">
      <c r="B5" s="544" t="s">
        <v>136</v>
      </c>
      <c r="C5" s="544"/>
      <c r="E5" s="275"/>
    </row>
    <row r="6" spans="2:5" ht="12.75">
      <c r="B6" s="238" t="s">
        <v>307</v>
      </c>
      <c r="C6" s="336">
        <v>0</v>
      </c>
      <c r="E6" s="345"/>
    </row>
    <row r="7" spans="2:5" ht="12.75">
      <c r="B7" s="134" t="s">
        <v>308</v>
      </c>
      <c r="C7" s="321">
        <v>22</v>
      </c>
      <c r="E7" s="345"/>
    </row>
    <row r="8" spans="2:5" ht="12.75">
      <c r="B8" s="134" t="s">
        <v>309</v>
      </c>
      <c r="C8" s="315">
        <v>49</v>
      </c>
      <c r="E8" s="345"/>
    </row>
    <row r="9" spans="2:5" ht="12.75">
      <c r="B9" s="134" t="s">
        <v>310</v>
      </c>
      <c r="C9" s="315">
        <v>0</v>
      </c>
      <c r="E9" s="345"/>
    </row>
    <row r="10" spans="2:5" ht="12.75">
      <c r="B10" s="313" t="s">
        <v>311</v>
      </c>
      <c r="C10" s="318">
        <v>0</v>
      </c>
      <c r="E10" s="345"/>
    </row>
    <row r="11" spans="2:5" ht="12.75">
      <c r="B11" s="135" t="s">
        <v>312</v>
      </c>
      <c r="C11" s="270">
        <v>0</v>
      </c>
      <c r="E11" s="345"/>
    </row>
    <row r="14" spans="2:5" ht="12.75" customHeight="1">
      <c r="B14" s="544" t="s">
        <v>313</v>
      </c>
      <c r="C14" s="544"/>
      <c r="E14" s="275"/>
    </row>
    <row r="15" spans="2:5" ht="12.75">
      <c r="B15" s="238" t="s">
        <v>314</v>
      </c>
      <c r="C15" s="312">
        <v>0</v>
      </c>
      <c r="E15" s="345"/>
    </row>
    <row r="16" spans="2:5" ht="12.75">
      <c r="B16" s="134" t="s">
        <v>315</v>
      </c>
      <c r="C16" s="321">
        <v>2</v>
      </c>
      <c r="E16" s="345"/>
    </row>
    <row r="17" spans="2:5" ht="12.75">
      <c r="B17" s="313" t="s">
        <v>316</v>
      </c>
      <c r="C17" s="315">
        <v>2</v>
      </c>
      <c r="E17" s="345"/>
    </row>
    <row r="18" spans="2:3" ht="12.75">
      <c r="B18" s="283"/>
      <c r="C18" s="283"/>
    </row>
    <row r="20" spans="2:5" ht="12.75" customHeight="1">
      <c r="B20" s="544" t="s">
        <v>317</v>
      </c>
      <c r="C20" s="544"/>
      <c r="E20" s="275"/>
    </row>
    <row r="21" spans="2:5" ht="12.75">
      <c r="B21" s="232" t="s">
        <v>318</v>
      </c>
      <c r="C21" s="261">
        <v>6</v>
      </c>
      <c r="E21" s="345"/>
    </row>
    <row r="22" spans="2:5" ht="12.75">
      <c r="B22" s="238" t="s">
        <v>319</v>
      </c>
      <c r="C22" s="236">
        <v>6</v>
      </c>
      <c r="E22" s="345"/>
    </row>
    <row r="23" spans="2:5" ht="12.75">
      <c r="B23" s="134" t="s">
        <v>320</v>
      </c>
      <c r="C23" s="306">
        <v>0</v>
      </c>
      <c r="D23" s="277"/>
      <c r="E23" s="345"/>
    </row>
    <row r="24" spans="2:5" ht="12.75">
      <c r="B24" s="135" t="s">
        <v>321</v>
      </c>
      <c r="C24" s="315">
        <v>0</v>
      </c>
      <c r="E24" s="345"/>
    </row>
    <row r="25" ht="12.75">
      <c r="C25" s="283"/>
    </row>
    <row r="27" spans="2:5" ht="12.75" customHeight="1">
      <c r="B27" s="544" t="s">
        <v>322</v>
      </c>
      <c r="C27" s="544"/>
      <c r="E27" s="275"/>
    </row>
    <row r="28" spans="2:5" ht="12.75">
      <c r="B28" s="238" t="s">
        <v>323</v>
      </c>
      <c r="C28" s="312">
        <v>10</v>
      </c>
      <c r="E28" s="279"/>
    </row>
    <row r="29" spans="2:5" ht="12.75">
      <c r="B29" s="238" t="s">
        <v>324</v>
      </c>
      <c r="C29" s="318">
        <v>32</v>
      </c>
      <c r="E29" s="279"/>
    </row>
    <row r="30" spans="2:5" ht="12.75">
      <c r="B30" s="135" t="s">
        <v>325</v>
      </c>
      <c r="C30" s="284">
        <v>0</v>
      </c>
      <c r="E30" s="27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326</v>
      </c>
    </row>
    <row r="4" spans="2:3" ht="12.75">
      <c r="B4" s="227"/>
      <c r="C4" s="227"/>
    </row>
    <row r="5" spans="2:5" ht="12.75" customHeight="1">
      <c r="B5" s="544" t="s">
        <v>327</v>
      </c>
      <c r="C5" s="544"/>
      <c r="E5" s="275"/>
    </row>
    <row r="6" spans="2:5" ht="12.75">
      <c r="B6" s="238" t="s">
        <v>328</v>
      </c>
      <c r="C6" s="346">
        <v>26</v>
      </c>
      <c r="E6" s="345"/>
    </row>
    <row r="7" spans="2:5" ht="12.75">
      <c r="B7" s="134" t="s">
        <v>329</v>
      </c>
      <c r="C7" s="306">
        <v>73</v>
      </c>
      <c r="D7" s="277"/>
      <c r="E7" s="345"/>
    </row>
    <row r="8" spans="2:5" ht="12.75">
      <c r="B8" s="134" t="s">
        <v>330</v>
      </c>
      <c r="C8" s="315">
        <v>43</v>
      </c>
      <c r="D8" s="56"/>
      <c r="E8" s="345"/>
    </row>
    <row r="9" spans="2:5" ht="12.75">
      <c r="B9" s="134" t="s">
        <v>331</v>
      </c>
      <c r="C9" s="315">
        <v>12</v>
      </c>
      <c r="E9" s="345"/>
    </row>
    <row r="10" spans="2:5" ht="12.75">
      <c r="B10" s="134" t="s">
        <v>332</v>
      </c>
      <c r="C10" s="315">
        <v>43</v>
      </c>
      <c r="E10" s="345"/>
    </row>
    <row r="11" spans="2:5" ht="12.75">
      <c r="B11" s="135" t="s">
        <v>333</v>
      </c>
      <c r="C11" s="284">
        <v>2</v>
      </c>
      <c r="E11" s="345"/>
    </row>
    <row r="14" spans="2:5" ht="12.75" customHeight="1">
      <c r="B14" s="544" t="s">
        <v>334</v>
      </c>
      <c r="C14" s="544"/>
      <c r="E14" s="275"/>
    </row>
    <row r="15" spans="2:5" ht="12.75">
      <c r="B15" s="238" t="s">
        <v>335</v>
      </c>
      <c r="C15" s="312">
        <v>108</v>
      </c>
      <c r="E15" s="345"/>
    </row>
    <row r="16" spans="2:5" ht="12.75">
      <c r="B16" s="134" t="s">
        <v>336</v>
      </c>
      <c r="C16" s="321">
        <v>11</v>
      </c>
      <c r="E16" s="345"/>
    </row>
    <row r="17" spans="2:5" ht="12.75">
      <c r="B17" s="135" t="s">
        <v>337</v>
      </c>
      <c r="C17" s="284">
        <v>0</v>
      </c>
      <c r="E17" s="345"/>
    </row>
    <row r="20" spans="2:5" ht="12.75" customHeight="1">
      <c r="B20" s="544" t="s">
        <v>338</v>
      </c>
      <c r="C20" s="544"/>
      <c r="E20" s="275"/>
    </row>
    <row r="21" spans="2:5" ht="12.75">
      <c r="B21" s="238" t="s">
        <v>339</v>
      </c>
      <c r="C21" s="312">
        <v>2</v>
      </c>
      <c r="E21" s="345"/>
    </row>
    <row r="22" spans="2:5" ht="12.75">
      <c r="B22" s="347" t="s">
        <v>340</v>
      </c>
      <c r="C22" s="321">
        <v>0</v>
      </c>
      <c r="E22" s="345"/>
    </row>
    <row r="23" spans="2:5" ht="12.75">
      <c r="B23" s="135" t="s">
        <v>341</v>
      </c>
      <c r="C23" s="284">
        <v>0</v>
      </c>
      <c r="E23" s="345"/>
    </row>
    <row r="26" spans="2:5" ht="12.75" customHeight="1">
      <c r="B26" s="544" t="s">
        <v>342</v>
      </c>
      <c r="C26" s="544"/>
      <c r="E26" s="275"/>
    </row>
    <row r="27" spans="2:5" ht="12.75">
      <c r="B27" s="238" t="s">
        <v>343</v>
      </c>
      <c r="C27" s="312">
        <v>0</v>
      </c>
      <c r="E27" s="345"/>
    </row>
    <row r="28" spans="2:5" ht="12.75">
      <c r="B28" s="134" t="s">
        <v>344</v>
      </c>
      <c r="C28" s="321">
        <v>0</v>
      </c>
      <c r="E28" s="345"/>
    </row>
    <row r="29" spans="2:5" ht="12.75">
      <c r="B29" s="134" t="s">
        <v>345</v>
      </c>
      <c r="C29" s="315">
        <v>0</v>
      </c>
      <c r="E29" s="345"/>
    </row>
    <row r="30" spans="2:5" ht="12.75">
      <c r="B30" s="134" t="s">
        <v>346</v>
      </c>
      <c r="C30" s="315">
        <v>0</v>
      </c>
      <c r="E30" s="345"/>
    </row>
    <row r="31" spans="2:5" ht="12.75">
      <c r="B31" s="135" t="s">
        <v>347</v>
      </c>
      <c r="C31" s="284">
        <v>0</v>
      </c>
      <c r="E31" s="345"/>
    </row>
    <row r="34" spans="2:5" ht="12.75" customHeight="1">
      <c r="B34" s="550" t="s">
        <v>348</v>
      </c>
      <c r="C34" s="550"/>
      <c r="E34" s="275"/>
    </row>
    <row r="35" spans="2:5" ht="12.75">
      <c r="B35" s="238" t="s">
        <v>349</v>
      </c>
      <c r="C35" s="312">
        <v>0</v>
      </c>
      <c r="E35" s="345"/>
    </row>
    <row r="36" spans="2:5" ht="12.75">
      <c r="B36" s="134" t="s">
        <v>350</v>
      </c>
      <c r="C36" s="321">
        <v>0</v>
      </c>
      <c r="E36" s="345"/>
    </row>
    <row r="37" spans="2:5" ht="12.75">
      <c r="B37" s="134" t="s">
        <v>351</v>
      </c>
      <c r="C37" s="315">
        <v>3</v>
      </c>
      <c r="E37" s="345"/>
    </row>
    <row r="38" spans="2:5" ht="12.75">
      <c r="B38" s="134" t="s">
        <v>210</v>
      </c>
      <c r="C38" s="315">
        <v>2</v>
      </c>
      <c r="E38" s="345"/>
    </row>
    <row r="39" spans="2:5" ht="12.75">
      <c r="B39" s="313" t="s">
        <v>793</v>
      </c>
      <c r="C39" s="315">
        <v>0</v>
      </c>
      <c r="E39" s="345"/>
    </row>
    <row r="40" spans="2:5" ht="12.75">
      <c r="B40" s="135" t="s">
        <v>352</v>
      </c>
      <c r="C40" s="284" t="s">
        <v>1086</v>
      </c>
      <c r="E40" s="345"/>
    </row>
    <row r="42" ht="12.75" customHeight="1"/>
    <row r="43" spans="2:5" ht="12.75" customHeight="1">
      <c r="B43" s="544" t="s">
        <v>353</v>
      </c>
      <c r="C43" s="544"/>
      <c r="E43" s="275"/>
    </row>
    <row r="44" spans="2:5" ht="12.75">
      <c r="B44" s="238" t="s">
        <v>349</v>
      </c>
      <c r="C44" s="312">
        <v>0</v>
      </c>
      <c r="E44" s="345"/>
    </row>
    <row r="45" spans="2:5" ht="12.75">
      <c r="B45" s="134" t="s">
        <v>350</v>
      </c>
      <c r="C45" s="321">
        <v>0</v>
      </c>
      <c r="E45" s="345"/>
    </row>
    <row r="46" spans="2:5" ht="12.75">
      <c r="B46" s="134" t="s">
        <v>351</v>
      </c>
      <c r="C46" s="315">
        <v>8</v>
      </c>
      <c r="E46" s="345"/>
    </row>
    <row r="47" spans="2:5" ht="12.75">
      <c r="B47" s="134" t="s">
        <v>210</v>
      </c>
      <c r="C47" s="315">
        <v>1</v>
      </c>
      <c r="E47" s="345"/>
    </row>
    <row r="48" spans="2:5" ht="12.75">
      <c r="B48" s="135" t="s">
        <v>793</v>
      </c>
      <c r="C48" s="284">
        <v>2</v>
      </c>
      <c r="E48" s="345"/>
    </row>
    <row r="50" ht="12.75" customHeight="1"/>
    <row r="51" spans="2:5" ht="12.75" customHeight="1">
      <c r="B51" s="544" t="s">
        <v>354</v>
      </c>
      <c r="C51" s="544"/>
      <c r="E51" s="275"/>
    </row>
    <row r="52" spans="2:5" ht="12.75">
      <c r="B52" s="238" t="s">
        <v>349</v>
      </c>
      <c r="C52" s="312">
        <v>0</v>
      </c>
      <c r="E52" s="345"/>
    </row>
    <row r="53" spans="2:5" ht="12.75">
      <c r="B53" s="134" t="s">
        <v>350</v>
      </c>
      <c r="C53" s="321">
        <v>0</v>
      </c>
      <c r="E53" s="345"/>
    </row>
    <row r="54" spans="2:5" ht="12.75">
      <c r="B54" s="134" t="s">
        <v>351</v>
      </c>
      <c r="C54" s="315">
        <v>6</v>
      </c>
      <c r="E54" s="345"/>
    </row>
    <row r="55" spans="2:5" ht="12.75">
      <c r="B55" s="134" t="s">
        <v>210</v>
      </c>
      <c r="C55" s="315">
        <v>0</v>
      </c>
      <c r="E55" s="345"/>
    </row>
    <row r="56" spans="2:5" ht="12.75">
      <c r="B56" s="135" t="s">
        <v>793</v>
      </c>
      <c r="C56" s="284">
        <v>0</v>
      </c>
      <c r="E56" s="345"/>
    </row>
    <row r="58" ht="12.75" customHeight="1"/>
    <row r="59" spans="2:5" ht="12.75">
      <c r="B59" s="348" t="s">
        <v>355</v>
      </c>
      <c r="C59" s="349"/>
      <c r="E59" s="275"/>
    </row>
    <row r="60" spans="2:5" ht="12.75">
      <c r="B60" s="134" t="s">
        <v>349</v>
      </c>
      <c r="C60" s="315">
        <v>0</v>
      </c>
      <c r="E60" s="345"/>
    </row>
    <row r="61" spans="2:5" ht="12.75">
      <c r="B61" s="134" t="s">
        <v>350</v>
      </c>
      <c r="C61" s="315">
        <v>0</v>
      </c>
      <c r="E61" s="345"/>
    </row>
    <row r="62" spans="2:5" ht="12.75">
      <c r="B62" s="134" t="s">
        <v>351</v>
      </c>
      <c r="C62" s="315">
        <v>12</v>
      </c>
      <c r="E62" s="345"/>
    </row>
    <row r="63" spans="2:5" ht="12.75">
      <c r="B63" s="134" t="s">
        <v>210</v>
      </c>
      <c r="C63" s="315">
        <v>2</v>
      </c>
      <c r="E63" s="345"/>
    </row>
    <row r="64" spans="2:5" ht="12.75">
      <c r="B64" s="135" t="s">
        <v>793</v>
      </c>
      <c r="C64" s="284">
        <v>1</v>
      </c>
      <c r="E64" s="345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4">
      <selection activeCell="B20" sqref="B20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356</v>
      </c>
    </row>
    <row r="3" s="152" customFormat="1" ht="6.75" customHeight="1"/>
    <row r="4" spans="2:14" s="158" customFormat="1" ht="51">
      <c r="B4" s="153"/>
      <c r="C4" s="154" t="s">
        <v>555</v>
      </c>
      <c r="D4" s="155" t="s">
        <v>879</v>
      </c>
      <c r="E4" s="155" t="s">
        <v>880</v>
      </c>
      <c r="F4" s="155" t="s">
        <v>881</v>
      </c>
      <c r="G4" s="155" t="s">
        <v>882</v>
      </c>
      <c r="H4" s="155" t="s">
        <v>611</v>
      </c>
      <c r="I4" s="155" t="s">
        <v>613</v>
      </c>
      <c r="J4" s="155" t="s">
        <v>614</v>
      </c>
      <c r="K4" s="155" t="s">
        <v>616</v>
      </c>
      <c r="L4" s="155" t="s">
        <v>883</v>
      </c>
      <c r="M4" s="155" t="s">
        <v>619</v>
      </c>
      <c r="N4" s="157" t="s">
        <v>593</v>
      </c>
    </row>
    <row r="5" spans="2:14" s="163" customFormat="1" ht="18" customHeight="1">
      <c r="B5" s="174" t="s">
        <v>1042</v>
      </c>
      <c r="C5" s="175">
        <f>SUM(C6:C12)</f>
        <v>1232</v>
      </c>
      <c r="D5" s="175">
        <f aca="true" t="shared" si="0" ref="D5:N5">SUM(D6:D12)</f>
        <v>2490</v>
      </c>
      <c r="E5" s="175">
        <f t="shared" si="0"/>
        <v>2309</v>
      </c>
      <c r="F5" s="175">
        <f t="shared" si="0"/>
        <v>709</v>
      </c>
      <c r="G5" s="175">
        <f t="shared" si="0"/>
        <v>531</v>
      </c>
      <c r="H5" s="175">
        <f t="shared" si="0"/>
        <v>0</v>
      </c>
      <c r="I5" s="175">
        <f t="shared" si="0"/>
        <v>0</v>
      </c>
      <c r="J5" s="175">
        <f t="shared" si="0"/>
        <v>0</v>
      </c>
      <c r="K5" s="175">
        <f t="shared" si="0"/>
        <v>0</v>
      </c>
      <c r="L5" s="175">
        <f t="shared" si="0"/>
        <v>2</v>
      </c>
      <c r="M5" s="175">
        <f t="shared" si="0"/>
        <v>0</v>
      </c>
      <c r="N5" s="175">
        <f t="shared" si="0"/>
        <v>2949</v>
      </c>
    </row>
    <row r="6" spans="2:14" s="152" customFormat="1" ht="12.75">
      <c r="B6" s="164" t="s">
        <v>1043</v>
      </c>
      <c r="C6" s="166">
        <f>DatosDelitos!C163</f>
        <v>0</v>
      </c>
      <c r="D6" s="166">
        <f>DatosDelitos!F163</f>
        <v>10</v>
      </c>
      <c r="E6" s="166">
        <f>DatosDelitos!G163</f>
        <v>6</v>
      </c>
      <c r="F6" s="166">
        <f>DatosDelitos!H163</f>
        <v>0</v>
      </c>
      <c r="G6" s="166">
        <f>DatosDelitos!I163</f>
        <v>0</v>
      </c>
      <c r="H6" s="166">
        <f>DatosDelitos!J163</f>
        <v>0</v>
      </c>
      <c r="I6" s="166">
        <f>DatosDelitos!K163</f>
        <v>0</v>
      </c>
      <c r="J6" s="166">
        <f>DatosDelitos!L163</f>
        <v>0</v>
      </c>
      <c r="K6" s="166">
        <f>DatosDelitos!M163</f>
        <v>0</v>
      </c>
      <c r="L6" s="166">
        <f>DatosDelitos!N163</f>
        <v>2</v>
      </c>
      <c r="M6" s="166">
        <f>DatosDelitos!O163</f>
        <v>0</v>
      </c>
      <c r="N6" s="350">
        <f>DatosDelitos!P163</f>
        <v>13</v>
      </c>
    </row>
    <row r="7" spans="2:14" s="152" customFormat="1" ht="12.75">
      <c r="B7" s="164" t="s">
        <v>1044</v>
      </c>
      <c r="C7" s="166">
        <f>DatosDelitos!C164</f>
        <v>760</v>
      </c>
      <c r="D7" s="166">
        <f>DatosDelitos!F164</f>
        <v>1690</v>
      </c>
      <c r="E7" s="166">
        <f>DatosDelitos!G164</f>
        <v>1550</v>
      </c>
      <c r="F7" s="166">
        <f>DatosDelitos!H164</f>
        <v>494</v>
      </c>
      <c r="G7" s="166">
        <f>DatosDelitos!I164</f>
        <v>373</v>
      </c>
      <c r="H7" s="166">
        <f>DatosDelitos!J164</f>
        <v>0</v>
      </c>
      <c r="I7" s="166">
        <f>DatosDelitos!K164</f>
        <v>0</v>
      </c>
      <c r="J7" s="166">
        <f>DatosDelitos!L164</f>
        <v>0</v>
      </c>
      <c r="K7" s="166">
        <f>DatosDelitos!M164</f>
        <v>0</v>
      </c>
      <c r="L7" s="166">
        <f>DatosDelitos!N164</f>
        <v>0</v>
      </c>
      <c r="M7" s="166">
        <f>DatosDelitos!O164</f>
        <v>0</v>
      </c>
      <c r="N7" s="350">
        <f>DatosDelitos!P164</f>
        <v>2025</v>
      </c>
    </row>
    <row r="8" spans="2:14" s="152" customFormat="1" ht="12.75">
      <c r="B8" s="164" t="s">
        <v>1045</v>
      </c>
      <c r="C8" s="166">
        <f>DatosDelitos!C165</f>
        <v>35</v>
      </c>
      <c r="D8" s="166">
        <f>DatosDelitos!F165</f>
        <v>16</v>
      </c>
      <c r="E8" s="166">
        <f>DatosDelitos!G165</f>
        <v>13</v>
      </c>
      <c r="F8" s="166">
        <f>DatosDelitos!H165</f>
        <v>13</v>
      </c>
      <c r="G8" s="166">
        <f>DatosDelitos!I165</f>
        <v>6</v>
      </c>
      <c r="H8" s="166">
        <f>DatosDelitos!J165</f>
        <v>0</v>
      </c>
      <c r="I8" s="166">
        <f>DatosDelitos!K165</f>
        <v>0</v>
      </c>
      <c r="J8" s="166">
        <f>DatosDelitos!L165</f>
        <v>0</v>
      </c>
      <c r="K8" s="166">
        <f>DatosDelitos!M165</f>
        <v>0</v>
      </c>
      <c r="L8" s="166">
        <f>DatosDelitos!N165</f>
        <v>0</v>
      </c>
      <c r="M8" s="166">
        <f>DatosDelitos!O165</f>
        <v>0</v>
      </c>
      <c r="N8" s="350">
        <f>DatosDelitos!P165</f>
        <v>15</v>
      </c>
    </row>
    <row r="9" spans="2:14" s="152" customFormat="1" ht="12.75">
      <c r="B9" s="169" t="s">
        <v>1046</v>
      </c>
      <c r="C9" s="166">
        <f>DatosDelitos!C166</f>
        <v>0</v>
      </c>
      <c r="D9" s="166">
        <f>DatosDelitos!F166</f>
        <v>4</v>
      </c>
      <c r="E9" s="166">
        <f>DatosDelitos!G166</f>
        <v>1</v>
      </c>
      <c r="F9" s="166">
        <f>DatosDelitos!H166</f>
        <v>0</v>
      </c>
      <c r="G9" s="166">
        <f>DatosDelitos!I166</f>
        <v>0</v>
      </c>
      <c r="H9" s="166">
        <f>DatosDelitos!J166</f>
        <v>0</v>
      </c>
      <c r="I9" s="166">
        <f>DatosDelitos!K166</f>
        <v>0</v>
      </c>
      <c r="J9" s="166">
        <f>DatosDelitos!L166</f>
        <v>0</v>
      </c>
      <c r="K9" s="166">
        <f>DatosDelitos!M166</f>
        <v>0</v>
      </c>
      <c r="L9" s="166">
        <f>DatosDelitos!N166</f>
        <v>0</v>
      </c>
      <c r="M9" s="166">
        <f>DatosDelitos!O166</f>
        <v>0</v>
      </c>
      <c r="N9" s="350">
        <f>DatosDelitos!P166</f>
        <v>2</v>
      </c>
    </row>
    <row r="10" spans="2:14" s="152" customFormat="1" ht="12.75">
      <c r="B10" s="164" t="s">
        <v>1047</v>
      </c>
      <c r="C10" s="166">
        <f>DatosDelitos!C167</f>
        <v>9</v>
      </c>
      <c r="D10" s="166">
        <f>DatosDelitos!F167</f>
        <v>27</v>
      </c>
      <c r="E10" s="166">
        <f>DatosDelitos!G167</f>
        <v>27</v>
      </c>
      <c r="F10" s="166">
        <f>DatosDelitos!H167</f>
        <v>19</v>
      </c>
      <c r="G10" s="166">
        <f>DatosDelitos!I167</f>
        <v>12</v>
      </c>
      <c r="H10" s="166">
        <f>DatosDelitos!J167</f>
        <v>0</v>
      </c>
      <c r="I10" s="166">
        <f>DatosDelitos!K167</f>
        <v>0</v>
      </c>
      <c r="J10" s="166">
        <f>DatosDelitos!L167</f>
        <v>0</v>
      </c>
      <c r="K10" s="166">
        <f>DatosDelitos!M167</f>
        <v>0</v>
      </c>
      <c r="L10" s="166">
        <f>DatosDelitos!N167</f>
        <v>0</v>
      </c>
      <c r="M10" s="166">
        <f>DatosDelitos!O167</f>
        <v>0</v>
      </c>
      <c r="N10" s="350">
        <f>DatosDelitos!P167</f>
        <v>85</v>
      </c>
    </row>
    <row r="11" spans="2:14" s="152" customFormat="1" ht="12.75">
      <c r="B11" s="164" t="s">
        <v>1048</v>
      </c>
      <c r="C11" s="166">
        <f>DatosDelitos!C168</f>
        <v>414</v>
      </c>
      <c r="D11" s="166">
        <f>DatosDelitos!F168</f>
        <v>741</v>
      </c>
      <c r="E11" s="166">
        <f>DatosDelitos!G168</f>
        <v>712</v>
      </c>
      <c r="F11" s="166">
        <f>DatosDelitos!H168</f>
        <v>178</v>
      </c>
      <c r="G11" s="166">
        <f>DatosDelitos!I168</f>
        <v>137</v>
      </c>
      <c r="H11" s="166">
        <f>DatosDelitos!J168</f>
        <v>0</v>
      </c>
      <c r="I11" s="166">
        <f>DatosDelitos!K168</f>
        <v>0</v>
      </c>
      <c r="J11" s="166">
        <f>DatosDelitos!L168</f>
        <v>0</v>
      </c>
      <c r="K11" s="166">
        <f>DatosDelitos!M168</f>
        <v>0</v>
      </c>
      <c r="L11" s="166">
        <f>DatosDelitos!N168</f>
        <v>0</v>
      </c>
      <c r="M11" s="166">
        <f>DatosDelitos!O168</f>
        <v>0</v>
      </c>
      <c r="N11" s="350">
        <f>DatosDelitos!P168</f>
        <v>809</v>
      </c>
    </row>
    <row r="12" spans="2:14" s="152" customFormat="1" ht="12.75">
      <c r="B12" s="351" t="s">
        <v>1049</v>
      </c>
      <c r="C12" s="352">
        <f>DatosDelitos!C169</f>
        <v>14</v>
      </c>
      <c r="D12" s="352">
        <f>DatosDelitos!F169</f>
        <v>2</v>
      </c>
      <c r="E12" s="352">
        <f>DatosDelitos!G169</f>
        <v>0</v>
      </c>
      <c r="F12" s="352">
        <f>DatosDelitos!H169</f>
        <v>5</v>
      </c>
      <c r="G12" s="352">
        <f>DatosDelitos!I169</f>
        <v>3</v>
      </c>
      <c r="H12" s="352">
        <f>DatosDelitos!J169</f>
        <v>0</v>
      </c>
      <c r="I12" s="352">
        <f>DatosDelitos!K169</f>
        <v>0</v>
      </c>
      <c r="J12" s="352">
        <f>DatosDelitos!L169</f>
        <v>0</v>
      </c>
      <c r="K12" s="352">
        <f>DatosDelitos!M169</f>
        <v>0</v>
      </c>
      <c r="L12" s="352">
        <f>DatosDelitos!N169</f>
        <v>0</v>
      </c>
      <c r="M12" s="352">
        <f>DatosDelitos!O169</f>
        <v>0</v>
      </c>
      <c r="N12" s="353">
        <f>DatosDelitos!P169</f>
        <v>0</v>
      </c>
    </row>
  </sheetData>
  <sheetProtection formatRows="0" insertColumns="0" deleteColumns="0" sort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357</v>
      </c>
    </row>
    <row r="5" spans="2:7" ht="25.5">
      <c r="B5" s="354" t="str">
        <f>"DILIGENCIAS DE INVESTIGACIÓN "&amp;ANYO_MEMORIA</f>
        <v>DILIGENCIAS DE INVESTIGACIÓN 2013</v>
      </c>
      <c r="C5" s="355" t="s">
        <v>721</v>
      </c>
      <c r="D5" s="356" t="s">
        <v>358</v>
      </c>
      <c r="E5" s="357" t="s">
        <v>359</v>
      </c>
      <c r="G5" s="275"/>
    </row>
    <row r="6" spans="2:7" ht="12.75">
      <c r="B6" s="238" t="s">
        <v>134</v>
      </c>
      <c r="C6" s="358">
        <v>7</v>
      </c>
      <c r="D6" s="359">
        <v>1</v>
      </c>
      <c r="E6" s="360">
        <v>5</v>
      </c>
      <c r="G6" s="345"/>
    </row>
    <row r="7" spans="2:7" ht="12.75">
      <c r="B7" s="134" t="s">
        <v>360</v>
      </c>
      <c r="C7" s="361">
        <v>7</v>
      </c>
      <c r="D7" s="362">
        <v>2</v>
      </c>
      <c r="E7" s="363">
        <v>4</v>
      </c>
      <c r="G7" s="345"/>
    </row>
    <row r="8" spans="2:7" ht="12.75">
      <c r="B8" s="134" t="s">
        <v>133</v>
      </c>
      <c r="C8" s="361">
        <v>2</v>
      </c>
      <c r="D8" s="362">
        <v>0</v>
      </c>
      <c r="E8" s="363">
        <v>0</v>
      </c>
      <c r="G8" s="345"/>
    </row>
    <row r="9" spans="2:7" ht="12.75">
      <c r="B9" s="134" t="s">
        <v>361</v>
      </c>
      <c r="C9" s="361">
        <v>0</v>
      </c>
      <c r="D9" s="362">
        <v>0</v>
      </c>
      <c r="E9" s="363">
        <v>0</v>
      </c>
      <c r="G9" s="345"/>
    </row>
    <row r="10" spans="2:7" ht="12.75">
      <c r="B10" s="313" t="s">
        <v>1027</v>
      </c>
      <c r="C10" s="361">
        <v>0</v>
      </c>
      <c r="D10" s="362">
        <v>0</v>
      </c>
      <c r="E10" s="363">
        <v>0</v>
      </c>
      <c r="G10" s="345"/>
    </row>
    <row r="11" spans="2:7" ht="12.75">
      <c r="B11" s="313" t="s">
        <v>362</v>
      </c>
      <c r="C11" s="364">
        <v>0</v>
      </c>
      <c r="D11" s="365">
        <v>0</v>
      </c>
      <c r="E11" s="366">
        <v>0</v>
      </c>
      <c r="G11" s="345"/>
    </row>
    <row r="12" spans="2:7" ht="12.75">
      <c r="B12" s="276" t="s">
        <v>96</v>
      </c>
      <c r="C12" s="343">
        <f>SUM(C6:C11)</f>
        <v>16</v>
      </c>
      <c r="D12" s="367">
        <f>SUM(D6:D11)</f>
        <v>3</v>
      </c>
      <c r="E12" s="317">
        <f>SUM(E6:E11)</f>
        <v>9</v>
      </c>
      <c r="G12" s="345"/>
    </row>
    <row r="13" ht="12.75">
      <c r="E13" s="23"/>
    </row>
    <row r="16" spans="2:7" ht="12.75" customHeight="1">
      <c r="B16" s="545" t="s">
        <v>363</v>
      </c>
      <c r="C16" s="545"/>
      <c r="G16" s="275"/>
    </row>
    <row r="17" spans="2:7" ht="12.75">
      <c r="B17" s="238" t="str">
        <f>"Incoadas "&amp;ANYO_MEMORIA-1</f>
        <v>Incoadas 2012</v>
      </c>
      <c r="C17" s="368">
        <v>0</v>
      </c>
      <c r="G17" s="345"/>
    </row>
    <row r="18" spans="2:7" ht="12.75">
      <c r="B18" s="238" t="str">
        <f>"Incoadas "&amp;ANYO_MEMORIA-2</f>
        <v>Incoadas 2011</v>
      </c>
      <c r="C18" s="368">
        <v>0</v>
      </c>
      <c r="G18" s="345"/>
    </row>
    <row r="19" spans="2:7" ht="12.75">
      <c r="B19" s="135" t="str">
        <f>"Incoadas "&amp;ANYO_MEMORIA-3</f>
        <v>Incoadas 2010</v>
      </c>
      <c r="C19" s="369">
        <v>0</v>
      </c>
      <c r="G19" s="345"/>
    </row>
    <row r="20" spans="2:7" ht="12.75">
      <c r="B20" s="370" t="s">
        <v>96</v>
      </c>
      <c r="C20" s="371">
        <v>0</v>
      </c>
      <c r="G20" s="345"/>
    </row>
    <row r="21" ht="12.75">
      <c r="G21" s="372"/>
    </row>
    <row r="23" spans="2:7" ht="12.75">
      <c r="B23" s="545" t="str">
        <f>"DELITOS EN PROCEDIMIENTOS JUDICIALES INCOADOS "&amp;ANYO_MEMORIA</f>
        <v>DELITOS EN PROCEDIMIENTOS JUDICIALES INCOADOS 2013</v>
      </c>
      <c r="C23" s="545"/>
      <c r="G23" s="275"/>
    </row>
    <row r="24" spans="2:7" ht="12.75">
      <c r="B24" s="238" t="s">
        <v>134</v>
      </c>
      <c r="C24" s="368">
        <v>29</v>
      </c>
      <c r="G24" s="345"/>
    </row>
    <row r="25" spans="2:7" ht="12.75">
      <c r="B25" s="134" t="s">
        <v>360</v>
      </c>
      <c r="C25" s="373">
        <v>43</v>
      </c>
      <c r="G25" s="345"/>
    </row>
    <row r="26" spans="2:7" ht="12.75">
      <c r="B26" s="134" t="s">
        <v>133</v>
      </c>
      <c r="C26" s="373">
        <v>41</v>
      </c>
      <c r="G26" s="345"/>
    </row>
    <row r="27" spans="2:7" ht="12.75">
      <c r="B27" s="134" t="s">
        <v>361</v>
      </c>
      <c r="C27" s="373">
        <v>5</v>
      </c>
      <c r="G27" s="345"/>
    </row>
    <row r="28" spans="2:7" ht="12.75">
      <c r="B28" s="134" t="s">
        <v>1027</v>
      </c>
      <c r="C28" s="373">
        <v>15</v>
      </c>
      <c r="G28" s="345"/>
    </row>
    <row r="29" spans="2:7" ht="12.75">
      <c r="B29" s="135" t="s">
        <v>362</v>
      </c>
      <c r="C29" s="374">
        <v>30</v>
      </c>
      <c r="G29" s="345"/>
    </row>
    <row r="30" spans="2:7" ht="12.75">
      <c r="B30" s="370" t="s">
        <v>96</v>
      </c>
      <c r="C30" s="371">
        <v>163</v>
      </c>
      <c r="G30" s="345"/>
    </row>
    <row r="33" spans="2:7" ht="12.75">
      <c r="B33" s="545" t="str">
        <f>"PROCEDIMIENTOS INCOADOS "&amp;ANYO_MEMORIA</f>
        <v>PROCEDIMIENTOS INCOADOS 2013</v>
      </c>
      <c r="C33" s="545"/>
      <c r="G33" s="275"/>
    </row>
    <row r="34" spans="2:7" ht="12.75">
      <c r="B34" s="238" t="s">
        <v>557</v>
      </c>
      <c r="C34" s="368">
        <v>0</v>
      </c>
      <c r="G34" s="345"/>
    </row>
    <row r="35" spans="2:7" ht="12.75">
      <c r="B35" s="134" t="s">
        <v>202</v>
      </c>
      <c r="C35" s="373">
        <v>0</v>
      </c>
      <c r="G35" s="345"/>
    </row>
    <row r="36" spans="2:7" ht="12.75">
      <c r="B36" s="134" t="s">
        <v>364</v>
      </c>
      <c r="C36" s="373">
        <v>106</v>
      </c>
      <c r="G36" s="345"/>
    </row>
    <row r="37" spans="2:7" ht="12.75">
      <c r="B37" s="134" t="s">
        <v>365</v>
      </c>
      <c r="C37" s="373">
        <v>23</v>
      </c>
      <c r="G37" s="345"/>
    </row>
    <row r="38" spans="2:7" ht="12.75">
      <c r="B38" s="134" t="s">
        <v>205</v>
      </c>
      <c r="C38" s="373">
        <v>0</v>
      </c>
      <c r="G38" s="345"/>
    </row>
    <row r="39" spans="2:7" ht="12.75">
      <c r="B39" s="134" t="s">
        <v>206</v>
      </c>
      <c r="C39" s="373">
        <v>0</v>
      </c>
      <c r="G39" s="345"/>
    </row>
    <row r="40" spans="2:7" ht="12.75">
      <c r="B40" s="134" t="s">
        <v>207</v>
      </c>
      <c r="C40" s="373">
        <v>1</v>
      </c>
      <c r="G40" s="345"/>
    </row>
    <row r="41" spans="2:7" ht="12.75">
      <c r="B41" s="135" t="s">
        <v>208</v>
      </c>
      <c r="C41" s="374">
        <v>0</v>
      </c>
      <c r="G41" s="345"/>
    </row>
    <row r="42" spans="2:7" ht="12.75">
      <c r="B42" s="370" t="s">
        <v>96</v>
      </c>
      <c r="C42" s="371">
        <v>130</v>
      </c>
      <c r="G42" s="345"/>
    </row>
    <row r="43" spans="2:7" ht="12.75">
      <c r="B43" s="375"/>
      <c r="C43" s="376"/>
      <c r="G43" s="345"/>
    </row>
    <row r="44" spans="2:7" ht="12.75">
      <c r="B44" s="375"/>
      <c r="C44" s="376"/>
      <c r="G44" s="345"/>
    </row>
    <row r="45" spans="2:7" ht="12.75">
      <c r="B45" s="545" t="str">
        <f>"DELITOS EN CALIFICACIONES "&amp;ANYO_MEMORIA</f>
        <v>DELITOS EN CALIFICACIONES 2013</v>
      </c>
      <c r="C45" s="545"/>
      <c r="G45" s="275"/>
    </row>
    <row r="46" spans="2:7" ht="12.75">
      <c r="B46" s="238" t="s">
        <v>134</v>
      </c>
      <c r="C46" s="368">
        <v>3</v>
      </c>
      <c r="G46" s="345"/>
    </row>
    <row r="47" spans="2:7" ht="12.75">
      <c r="B47" s="134" t="s">
        <v>360</v>
      </c>
      <c r="C47" s="373">
        <v>11</v>
      </c>
      <c r="G47" s="345"/>
    </row>
    <row r="48" spans="2:7" ht="12.75">
      <c r="B48" s="134" t="s">
        <v>133</v>
      </c>
      <c r="C48" s="373">
        <v>0</v>
      </c>
      <c r="G48" s="345"/>
    </row>
    <row r="49" spans="2:7" ht="12.75">
      <c r="B49" s="134" t="s">
        <v>361</v>
      </c>
      <c r="C49" s="373">
        <v>0</v>
      </c>
      <c r="G49" s="345"/>
    </row>
    <row r="50" spans="2:7" ht="12.75">
      <c r="B50" s="134" t="s">
        <v>1027</v>
      </c>
      <c r="C50" s="373">
        <v>2</v>
      </c>
      <c r="G50" s="345"/>
    </row>
    <row r="51" spans="2:7" ht="12.75">
      <c r="B51" s="135" t="s">
        <v>362</v>
      </c>
      <c r="C51" s="374">
        <v>1</v>
      </c>
      <c r="G51" s="345"/>
    </row>
    <row r="52" spans="2:7" ht="12.75">
      <c r="B52" s="370" t="s">
        <v>96</v>
      </c>
      <c r="C52" s="371">
        <v>17</v>
      </c>
      <c r="G52" s="345"/>
    </row>
    <row r="53" spans="2:7" ht="12.75">
      <c r="B53" s="375"/>
      <c r="C53" s="376"/>
      <c r="G53" s="345"/>
    </row>
    <row r="55" spans="2:7" ht="12.75">
      <c r="B55" s="551" t="str">
        <f>"SENTENCIAS "&amp;ANYO_MEMORIA</f>
        <v>SENTENCIAS 2013</v>
      </c>
      <c r="C55" s="551"/>
      <c r="D55" s="377"/>
      <c r="E55" s="377"/>
      <c r="G55" s="275"/>
    </row>
    <row r="56" spans="2:7" ht="12.75">
      <c r="B56" s="238" t="s">
        <v>217</v>
      </c>
      <c r="C56" s="368">
        <v>12</v>
      </c>
      <c r="D56" s="378"/>
      <c r="E56" s="129"/>
      <c r="G56" s="345"/>
    </row>
    <row r="57" spans="2:7" ht="12.75">
      <c r="B57" s="313" t="s">
        <v>366</v>
      </c>
      <c r="C57" s="379">
        <v>4</v>
      </c>
      <c r="D57" s="378"/>
      <c r="E57" s="129"/>
      <c r="G57" s="345"/>
    </row>
    <row r="58" spans="2:7" ht="12.75" customHeight="1">
      <c r="B58" s="545" t="s">
        <v>367</v>
      </c>
      <c r="C58" s="545"/>
      <c r="D58" s="378"/>
      <c r="E58" s="129"/>
      <c r="G58" s="345"/>
    </row>
    <row r="59" spans="2:7" ht="12.75">
      <c r="B59" s="238" t="s">
        <v>134</v>
      </c>
      <c r="C59" s="368">
        <v>3</v>
      </c>
      <c r="D59" s="378"/>
      <c r="E59" s="129"/>
      <c r="G59" s="345"/>
    </row>
    <row r="60" spans="2:7" ht="12.75">
      <c r="B60" s="134" t="s">
        <v>360</v>
      </c>
      <c r="C60" s="380">
        <v>10</v>
      </c>
      <c r="D60" s="378"/>
      <c r="E60" s="129"/>
      <c r="G60" s="345"/>
    </row>
    <row r="61" spans="2:7" ht="12.75">
      <c r="B61" s="134" t="s">
        <v>133</v>
      </c>
      <c r="C61" s="380">
        <v>0</v>
      </c>
      <c r="D61" s="378"/>
      <c r="E61" s="129"/>
      <c r="G61" s="345"/>
    </row>
    <row r="62" spans="2:7" ht="12.75">
      <c r="B62" s="134" t="s">
        <v>361</v>
      </c>
      <c r="C62" s="380">
        <v>0</v>
      </c>
      <c r="D62" s="378"/>
      <c r="E62" s="129"/>
      <c r="G62" s="345"/>
    </row>
    <row r="63" spans="2:7" ht="12.75">
      <c r="B63" s="134" t="s">
        <v>1027</v>
      </c>
      <c r="C63" s="380">
        <v>2</v>
      </c>
      <c r="D63" s="378"/>
      <c r="E63" s="129"/>
      <c r="G63" s="345"/>
    </row>
    <row r="64" spans="2:7" ht="12.75">
      <c r="B64" s="135" t="s">
        <v>362</v>
      </c>
      <c r="C64" s="369">
        <v>1</v>
      </c>
      <c r="D64" s="378"/>
      <c r="E64" s="129"/>
      <c r="G64" s="345"/>
    </row>
    <row r="65" spans="2:7" ht="12.75">
      <c r="B65" s="276" t="s">
        <v>96</v>
      </c>
      <c r="C65" s="381">
        <v>16</v>
      </c>
      <c r="D65" s="129"/>
      <c r="E65" s="129"/>
      <c r="G65" s="345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/>
  <dimension ref="B1:H4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368</v>
      </c>
    </row>
    <row r="4" spans="2:8" ht="38.25">
      <c r="B4" s="354" t="s">
        <v>368</v>
      </c>
      <c r="C4" s="355" t="s">
        <v>369</v>
      </c>
      <c r="D4" s="356" t="s">
        <v>370</v>
      </c>
      <c r="E4" s="356" t="s">
        <v>371</v>
      </c>
      <c r="F4" s="357" t="s">
        <v>372</v>
      </c>
      <c r="H4" s="275"/>
    </row>
    <row r="5" spans="2:8" ht="13.5" customHeight="1">
      <c r="B5" s="238" t="s">
        <v>373</v>
      </c>
      <c r="C5" s="358">
        <v>0</v>
      </c>
      <c r="D5" s="359">
        <v>0</v>
      </c>
      <c r="E5" s="359">
        <v>0</v>
      </c>
      <c r="F5" s="382">
        <v>0</v>
      </c>
      <c r="H5" s="345"/>
    </row>
    <row r="6" spans="2:8" ht="13.5" customHeight="1">
      <c r="B6" s="238" t="s">
        <v>374</v>
      </c>
      <c r="C6" s="358">
        <v>0</v>
      </c>
      <c r="D6" s="359">
        <v>5</v>
      </c>
      <c r="E6" s="359">
        <v>1</v>
      </c>
      <c r="F6" s="360">
        <v>0</v>
      </c>
      <c r="H6" s="345"/>
    </row>
    <row r="7" spans="2:8" ht="13.5" customHeight="1">
      <c r="B7" s="238" t="s">
        <v>375</v>
      </c>
      <c r="C7" s="358">
        <v>2</v>
      </c>
      <c r="D7" s="359">
        <v>0</v>
      </c>
      <c r="E7" s="359">
        <v>0</v>
      </c>
      <c r="F7" s="360">
        <v>0</v>
      </c>
      <c r="H7" s="345"/>
    </row>
    <row r="8" spans="2:8" ht="13.5" customHeight="1">
      <c r="B8" s="238" t="s">
        <v>376</v>
      </c>
      <c r="C8" s="358">
        <v>0</v>
      </c>
      <c r="D8" s="359">
        <v>0</v>
      </c>
      <c r="E8" s="359">
        <v>0</v>
      </c>
      <c r="F8" s="360">
        <v>0</v>
      </c>
      <c r="H8" s="345"/>
    </row>
    <row r="9" spans="2:8" ht="13.5" customHeight="1">
      <c r="B9" s="238" t="s">
        <v>377</v>
      </c>
      <c r="C9" s="358">
        <v>0</v>
      </c>
      <c r="D9" s="359">
        <v>0</v>
      </c>
      <c r="E9" s="359">
        <v>0</v>
      </c>
      <c r="F9" s="360">
        <v>0</v>
      </c>
      <c r="H9" s="345"/>
    </row>
    <row r="10" spans="2:8" ht="13.5" customHeight="1">
      <c r="B10" s="238" t="s">
        <v>378</v>
      </c>
      <c r="C10" s="358">
        <v>13</v>
      </c>
      <c r="D10" s="359">
        <v>31</v>
      </c>
      <c r="E10" s="359">
        <v>11</v>
      </c>
      <c r="F10" s="360">
        <v>0</v>
      </c>
      <c r="H10" s="345"/>
    </row>
    <row r="11" spans="2:8" ht="13.5" customHeight="1">
      <c r="B11" s="238" t="s">
        <v>379</v>
      </c>
      <c r="C11" s="358">
        <v>1</v>
      </c>
      <c r="D11" s="359">
        <v>0</v>
      </c>
      <c r="E11" s="359">
        <v>0</v>
      </c>
      <c r="F11" s="360">
        <v>0</v>
      </c>
      <c r="H11" s="345"/>
    </row>
    <row r="12" spans="2:8" ht="13.5" customHeight="1">
      <c r="B12" s="238" t="s">
        <v>380</v>
      </c>
      <c r="C12" s="358">
        <v>6</v>
      </c>
      <c r="D12" s="359">
        <v>4</v>
      </c>
      <c r="E12" s="359">
        <v>3</v>
      </c>
      <c r="F12" s="360">
        <v>0</v>
      </c>
      <c r="H12" s="345"/>
    </row>
    <row r="13" spans="2:8" ht="13.5" customHeight="1">
      <c r="B13" s="238" t="s">
        <v>381</v>
      </c>
      <c r="C13" s="358">
        <v>0</v>
      </c>
      <c r="D13" s="359">
        <v>0</v>
      </c>
      <c r="E13" s="359">
        <v>0</v>
      </c>
      <c r="F13" s="360">
        <v>0</v>
      </c>
      <c r="H13" s="345"/>
    </row>
    <row r="14" spans="2:8" ht="13.5" customHeight="1">
      <c r="B14" s="238" t="s">
        <v>382</v>
      </c>
      <c r="C14" s="358">
        <v>1</v>
      </c>
      <c r="D14" s="359">
        <v>0</v>
      </c>
      <c r="E14" s="359">
        <v>0</v>
      </c>
      <c r="F14" s="360">
        <v>0</v>
      </c>
      <c r="H14" s="345"/>
    </row>
    <row r="15" spans="2:8" ht="13.5" customHeight="1">
      <c r="B15" s="238" t="s">
        <v>383</v>
      </c>
      <c r="C15" s="358">
        <v>1</v>
      </c>
      <c r="D15" s="359">
        <v>0</v>
      </c>
      <c r="E15" s="359">
        <v>0</v>
      </c>
      <c r="F15" s="360">
        <v>0</v>
      </c>
      <c r="H15" s="345"/>
    </row>
    <row r="16" spans="2:8" ht="13.5" customHeight="1">
      <c r="B16" s="238" t="s">
        <v>384</v>
      </c>
      <c r="C16" s="358">
        <v>4</v>
      </c>
      <c r="D16" s="359">
        <v>0</v>
      </c>
      <c r="E16" s="359">
        <v>0</v>
      </c>
      <c r="F16" s="360">
        <v>0</v>
      </c>
      <c r="H16" s="345"/>
    </row>
    <row r="17" spans="2:8" ht="13.5" customHeight="1">
      <c r="B17" s="134" t="s">
        <v>385</v>
      </c>
      <c r="C17" s="361">
        <v>0</v>
      </c>
      <c r="D17" s="362">
        <v>0</v>
      </c>
      <c r="E17" s="362">
        <v>0</v>
      </c>
      <c r="F17" s="363">
        <v>0</v>
      </c>
      <c r="H17" s="345"/>
    </row>
    <row r="18" spans="2:8" ht="13.5" customHeight="1">
      <c r="B18" s="134" t="s">
        <v>386</v>
      </c>
      <c r="C18" s="361">
        <v>0</v>
      </c>
      <c r="D18" s="362">
        <v>0</v>
      </c>
      <c r="E18" s="362">
        <v>0</v>
      </c>
      <c r="F18" s="363">
        <v>0</v>
      </c>
      <c r="H18" s="345"/>
    </row>
    <row r="19" spans="2:8" ht="13.5" customHeight="1">
      <c r="B19" s="134" t="s">
        <v>387</v>
      </c>
      <c r="C19" s="361">
        <v>0</v>
      </c>
      <c r="D19" s="362">
        <v>0</v>
      </c>
      <c r="E19" s="362">
        <v>0</v>
      </c>
      <c r="F19" s="363">
        <v>0</v>
      </c>
      <c r="H19" s="345"/>
    </row>
    <row r="20" spans="2:8" ht="12.75">
      <c r="B20" s="313" t="s">
        <v>388</v>
      </c>
      <c r="C20" s="364">
        <v>13</v>
      </c>
      <c r="D20" s="365">
        <v>7</v>
      </c>
      <c r="E20" s="365">
        <v>2</v>
      </c>
      <c r="F20" s="366">
        <v>0</v>
      </c>
      <c r="H20" s="345"/>
    </row>
    <row r="21" spans="2:8" ht="12.75">
      <c r="B21" s="276" t="s">
        <v>96</v>
      </c>
      <c r="C21" s="383">
        <f>SUM(C5:C20)</f>
        <v>41</v>
      </c>
      <c r="D21" s="384">
        <f>SUM(D5:D20)</f>
        <v>47</v>
      </c>
      <c r="E21" s="384">
        <f>SUM(E5:E20)</f>
        <v>17</v>
      </c>
      <c r="F21" s="385">
        <f>SUM(F5:F20)</f>
        <v>0</v>
      </c>
      <c r="H21" s="372"/>
    </row>
    <row r="24" spans="2:8" ht="12.75" customHeight="1">
      <c r="B24" s="545" t="s">
        <v>317</v>
      </c>
      <c r="C24" s="545"/>
      <c r="H24" s="275"/>
    </row>
    <row r="25" spans="2:8" ht="12.75">
      <c r="B25" s="238" t="s">
        <v>215</v>
      </c>
      <c r="C25" s="368">
        <v>0</v>
      </c>
      <c r="H25" s="27"/>
    </row>
    <row r="26" spans="2:8" ht="12.75">
      <c r="B26" s="238" t="s">
        <v>731</v>
      </c>
      <c r="C26" s="368">
        <v>0</v>
      </c>
      <c r="H26" s="27"/>
    </row>
    <row r="27" spans="2:8" ht="12.75">
      <c r="B27" s="135" t="s">
        <v>389</v>
      </c>
      <c r="C27" s="369">
        <v>0</v>
      </c>
      <c r="H27" s="27"/>
    </row>
    <row r="28" spans="2:8" ht="12.75">
      <c r="B28" s="370" t="s">
        <v>96</v>
      </c>
      <c r="C28" s="386">
        <f>SUM(C25:C27)</f>
        <v>0</v>
      </c>
      <c r="H28" s="27"/>
    </row>
    <row r="31" spans="2:8" ht="12.75" customHeight="1">
      <c r="B31" s="545" t="s">
        <v>390</v>
      </c>
      <c r="C31" s="545"/>
      <c r="H31" s="275"/>
    </row>
    <row r="32" spans="2:8" ht="12.75">
      <c r="B32" s="238" t="s">
        <v>391</v>
      </c>
      <c r="C32" s="368">
        <v>5</v>
      </c>
      <c r="H32" s="27"/>
    </row>
    <row r="33" spans="2:8" ht="12.75">
      <c r="B33" s="238" t="s">
        <v>392</v>
      </c>
      <c r="C33" s="368">
        <v>12</v>
      </c>
      <c r="H33" s="27"/>
    </row>
    <row r="34" spans="2:8" ht="12.75">
      <c r="B34" s="135" t="s">
        <v>366</v>
      </c>
      <c r="C34" s="369">
        <v>0</v>
      </c>
      <c r="H34" s="27"/>
    </row>
    <row r="35" spans="2:3" ht="12.75">
      <c r="B35" s="370" t="s">
        <v>96</v>
      </c>
      <c r="C35" s="386">
        <f>SUM(C32:C34)</f>
        <v>17</v>
      </c>
    </row>
    <row r="38" spans="2:8" ht="12.75" customHeight="1">
      <c r="B38" s="545" t="s">
        <v>393</v>
      </c>
      <c r="C38" s="545"/>
      <c r="H38" s="275"/>
    </row>
    <row r="39" spans="2:8" ht="12.75">
      <c r="B39" s="238" t="s">
        <v>394</v>
      </c>
      <c r="C39" s="368">
        <v>68</v>
      </c>
      <c r="H39" s="27"/>
    </row>
    <row r="40" spans="2:8" ht="12.75">
      <c r="B40" s="135" t="s">
        <v>395</v>
      </c>
      <c r="C40" s="369">
        <v>5</v>
      </c>
      <c r="H40" s="27"/>
    </row>
    <row r="41" spans="2:3" ht="12.75">
      <c r="B41" s="370" t="s">
        <v>96</v>
      </c>
      <c r="C41" s="386">
        <f>SUM(C39:C40)</f>
        <v>73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ET66"/>
  <sheetViews>
    <sheetView showGridLines="0" showRowColHeaders="0" zoomScale="125" zoomScaleNormal="125" zoomScalePageLayoutView="0" workbookViewId="0" topLeftCell="EM1">
      <selection activeCell="EU30" sqref="EU30"/>
    </sheetView>
  </sheetViews>
  <sheetFormatPr defaultColWidth="11.421875" defaultRowHeight="12.75"/>
  <cols>
    <col min="1" max="1" width="2.7109375" style="387" customWidth="1"/>
    <col min="2" max="2" width="4.421875" style="387" customWidth="1"/>
    <col min="3" max="3" width="18.57421875" style="387" customWidth="1"/>
    <col min="4" max="4" width="36.140625" style="387" customWidth="1"/>
    <col min="5" max="5" width="18.57421875" style="387" customWidth="1"/>
    <col min="6" max="6" width="7.421875" style="387" customWidth="1"/>
    <col min="7" max="7" width="2.7109375" style="387" customWidth="1"/>
    <col min="8" max="8" width="10.140625" style="387" customWidth="1"/>
    <col min="9" max="13" width="11.421875" style="387" customWidth="1"/>
    <col min="14" max="14" width="5.57421875" style="387" customWidth="1"/>
    <col min="15" max="15" width="10.8515625" style="387" customWidth="1"/>
    <col min="16" max="16" width="2.7109375" style="387" customWidth="1"/>
    <col min="17" max="17" width="23.8515625" style="387" customWidth="1"/>
    <col min="18" max="19" width="12.7109375" style="387" customWidth="1"/>
    <col min="20" max="20" width="16.7109375" style="387" customWidth="1"/>
    <col min="21" max="21" width="17.8515625" style="387" customWidth="1"/>
    <col min="22" max="22" width="2.7109375" style="387" customWidth="1"/>
    <col min="23" max="23" width="11.421875" style="387" customWidth="1"/>
    <col min="24" max="25" width="12.7109375" style="387" customWidth="1"/>
    <col min="26" max="28" width="11.421875" style="387" customWidth="1"/>
    <col min="29" max="29" width="13.140625" style="387" customWidth="1"/>
    <col min="30" max="30" width="2.7109375" style="387" customWidth="1"/>
    <col min="31" max="31" width="6.28125" style="387" customWidth="1"/>
    <col min="32" max="35" width="13.7109375" style="387" customWidth="1"/>
    <col min="36" max="36" width="11.421875" style="387" customWidth="1"/>
    <col min="37" max="37" width="11.57421875" style="387" customWidth="1"/>
    <col min="38" max="38" width="2.7109375" style="387" customWidth="1"/>
    <col min="39" max="44" width="11.421875" style="387" customWidth="1"/>
    <col min="45" max="45" width="14.421875" style="387" customWidth="1"/>
    <col min="46" max="46" width="2.7109375" style="387" customWidth="1"/>
    <col min="47" max="47" width="11.421875" style="387" customWidth="1"/>
    <col min="48" max="50" width="19.140625" style="387" customWidth="1"/>
    <col min="51" max="51" width="14.7109375" style="387" customWidth="1"/>
    <col min="52" max="52" width="2.7109375" style="387" customWidth="1"/>
    <col min="53" max="53" width="7.00390625" style="387" customWidth="1"/>
    <col min="54" max="54" width="13.8515625" style="387" customWidth="1"/>
    <col min="55" max="59" width="11.421875" style="387" customWidth="1"/>
    <col min="60" max="60" width="5.421875" style="387" customWidth="1"/>
    <col min="61" max="61" width="2.7109375" style="387" customWidth="1"/>
    <col min="62" max="62" width="11.421875" style="387" customWidth="1"/>
    <col min="63" max="65" width="13.7109375" style="387" customWidth="1"/>
    <col min="66" max="66" width="11.421875" style="387" customWidth="1"/>
    <col min="67" max="67" width="19.140625" style="387" customWidth="1"/>
    <col min="68" max="68" width="2.7109375" style="387" customWidth="1"/>
    <col min="69" max="69" width="8.57421875" style="387" customWidth="1"/>
    <col min="70" max="70" width="10.00390625" style="387" customWidth="1"/>
    <col min="71" max="71" width="8.140625" style="387" customWidth="1"/>
    <col min="72" max="72" width="9.7109375" style="387" customWidth="1"/>
    <col min="73" max="73" width="8.8515625" style="387" customWidth="1"/>
    <col min="74" max="75" width="8.7109375" style="387" customWidth="1"/>
    <col min="76" max="76" width="6.7109375" style="387" customWidth="1"/>
    <col min="77" max="77" width="9.57421875" style="387" customWidth="1"/>
    <col min="78" max="78" width="7.28125" style="387" customWidth="1"/>
    <col min="79" max="79" width="4.8515625" style="387" customWidth="1"/>
    <col min="80" max="80" width="2.7109375" style="387" customWidth="1"/>
    <col min="81" max="81" width="21.00390625" style="387" customWidth="1"/>
    <col min="82" max="85" width="11.421875" style="387" customWidth="1"/>
    <col min="86" max="86" width="16.28125" style="387" customWidth="1"/>
    <col min="87" max="87" width="2.7109375" style="387" customWidth="1"/>
    <col min="88" max="88" width="16.8515625" style="387" customWidth="1"/>
    <col min="89" max="90" width="21.00390625" style="387" customWidth="1"/>
    <col min="91" max="92" width="11.421875" style="387" customWidth="1"/>
    <col min="93" max="93" width="2.7109375" style="387" customWidth="1"/>
    <col min="94" max="94" width="2.8515625" style="387" customWidth="1"/>
    <col min="95" max="95" width="21.00390625" style="387" customWidth="1"/>
    <col min="96" max="96" width="13.421875" style="387" customWidth="1"/>
    <col min="97" max="97" width="13.8515625" style="387" customWidth="1"/>
    <col min="98" max="100" width="11.421875" style="387" customWidth="1"/>
    <col min="101" max="101" width="2.8515625" style="387" customWidth="1"/>
    <col min="102" max="102" width="2.421875" style="387" customWidth="1"/>
    <col min="103" max="103" width="17.28125" style="387" customWidth="1"/>
    <col min="104" max="104" width="13.140625" style="387" customWidth="1"/>
    <col min="105" max="105" width="16.28125" style="387" customWidth="1"/>
    <col min="106" max="106" width="15.421875" style="387" customWidth="1"/>
    <col min="107" max="107" width="17.7109375" style="387" customWidth="1"/>
    <col min="108" max="108" width="2.57421875" style="387" customWidth="1"/>
    <col min="109" max="109" width="2.8515625" style="387" customWidth="1"/>
    <col min="110" max="110" width="22.140625" style="387" customWidth="1"/>
    <col min="111" max="112" width="20.140625" style="387" customWidth="1"/>
    <col min="113" max="113" width="22.140625" style="387" customWidth="1"/>
    <col min="114" max="114" width="2.8515625" style="387" customWidth="1"/>
    <col min="115" max="115" width="1.28515625" style="387" customWidth="1"/>
    <col min="116" max="116" width="16.140625" style="387" customWidth="1"/>
    <col min="117" max="117" width="15.8515625" style="387" customWidth="1"/>
    <col min="118" max="118" width="11.00390625" style="387" customWidth="1"/>
    <col min="119" max="119" width="14.00390625" style="387" customWidth="1"/>
    <col min="120" max="120" width="10.28125" style="387" customWidth="1"/>
    <col min="121" max="121" width="14.28125" style="387" customWidth="1"/>
    <col min="122" max="122" width="2.28125" style="387" customWidth="1"/>
    <col min="123" max="123" width="2.8515625" style="387" customWidth="1"/>
    <col min="124" max="124" width="8.7109375" style="387" customWidth="1"/>
    <col min="125" max="125" width="16.140625" style="387" customWidth="1"/>
    <col min="126" max="126" width="11.421875" style="387" customWidth="1"/>
    <col min="127" max="127" width="15.57421875" style="387" customWidth="1"/>
    <col min="128" max="128" width="22.421875" style="387" customWidth="1"/>
    <col min="129" max="129" width="10.421875" style="387" customWidth="1"/>
    <col min="130" max="130" width="2.8515625" style="387" customWidth="1"/>
    <col min="131" max="131" width="1.57421875" style="387" customWidth="1"/>
    <col min="132" max="132" width="19.00390625" style="387" customWidth="1"/>
    <col min="133" max="133" width="15.421875" style="387" customWidth="1"/>
    <col min="134" max="134" width="11.00390625" style="387" customWidth="1"/>
    <col min="135" max="135" width="23.00390625" style="387" customWidth="1"/>
    <col min="136" max="137" width="6.7109375" style="387" customWidth="1"/>
    <col min="138" max="138" width="1.7109375" style="387" customWidth="1"/>
    <col min="139" max="139" width="2.8515625" style="387" customWidth="1"/>
    <col min="140" max="140" width="21.7109375" style="387" customWidth="1"/>
    <col min="141" max="141" width="19.421875" style="387" customWidth="1"/>
    <col min="142" max="142" width="22.140625" style="387" customWidth="1"/>
    <col min="143" max="143" width="21.7109375" style="387" customWidth="1"/>
    <col min="144" max="144" width="2.8515625" style="387" customWidth="1"/>
    <col min="145" max="145" width="21.28125" style="387" customWidth="1"/>
    <col min="146" max="147" width="18.7109375" style="387" customWidth="1"/>
    <col min="148" max="148" width="13.421875" style="387" customWidth="1"/>
    <col min="149" max="149" width="11.421875" style="387" customWidth="1"/>
    <col min="150" max="150" width="2.8515625" style="387" customWidth="1"/>
    <col min="151" max="16384" width="11.421875" style="387" customWidth="1"/>
  </cols>
  <sheetData>
    <row r="1" spans="1:150" ht="18.75">
      <c r="A1" s="388"/>
      <c r="B1" s="389"/>
      <c r="C1" s="554" t="str">
        <f>"FISCALÍA PROVINCIAL DE "&amp;UPPER(Fisc_Provincial_CA!C4)</f>
        <v>FISCALÍA PROVINCIAL DE ILLES BALEARS</v>
      </c>
      <c r="D1" s="554"/>
      <c r="E1" s="554"/>
      <c r="G1" s="388"/>
      <c r="P1" s="388"/>
      <c r="V1" s="388"/>
      <c r="AD1" s="388"/>
      <c r="AL1" s="388"/>
      <c r="AT1" s="388"/>
      <c r="AZ1" s="388"/>
      <c r="BI1" s="388"/>
      <c r="BP1" s="388"/>
      <c r="CB1" s="388"/>
      <c r="CI1" s="388"/>
      <c r="CP1" s="388"/>
      <c r="CW1" s="390"/>
      <c r="CX1" s="391"/>
      <c r="CY1" s="555" t="str">
        <f>"FISCALÍA SUPERIOR DE "&amp;UPPER(Fisc_Provincial_CA!C4)</f>
        <v>FISCALÍA SUPERIOR DE ILLES BALEARS</v>
      </c>
      <c r="CZ1" s="555"/>
      <c r="DA1" s="555"/>
      <c r="DB1" s="555"/>
      <c r="DC1" s="555"/>
      <c r="DD1" s="391"/>
      <c r="DE1" s="390"/>
      <c r="DF1" s="391"/>
      <c r="DG1" s="391"/>
      <c r="DH1" s="391"/>
      <c r="DI1" s="391"/>
      <c r="DJ1" s="390"/>
      <c r="DK1" s="391"/>
      <c r="DL1" s="391"/>
      <c r="DM1" s="391"/>
      <c r="DN1" s="391"/>
      <c r="DO1" s="391"/>
      <c r="DP1" s="391"/>
      <c r="DQ1" s="391"/>
      <c r="DR1" s="391"/>
      <c r="DS1" s="390"/>
      <c r="DT1" s="391"/>
      <c r="DU1" s="391"/>
      <c r="DV1" s="391"/>
      <c r="DW1" s="391"/>
      <c r="DX1" s="391"/>
      <c r="DY1" s="391"/>
      <c r="DZ1" s="390"/>
      <c r="EA1" s="391"/>
      <c r="EB1" s="391"/>
      <c r="EC1" s="391"/>
      <c r="ED1" s="391"/>
      <c r="EE1" s="391"/>
      <c r="EF1" s="391"/>
      <c r="EG1" s="391"/>
      <c r="EH1" s="391"/>
      <c r="EI1" s="392"/>
      <c r="EJ1" s="391"/>
      <c r="EK1" s="391"/>
      <c r="EL1" s="391"/>
      <c r="EM1" s="391"/>
      <c r="EN1" s="390"/>
      <c r="EO1" s="391"/>
      <c r="EP1" s="391"/>
      <c r="EQ1" s="393"/>
      <c r="ER1" s="393"/>
      <c r="ET1" s="390"/>
    </row>
    <row r="2" spans="1:150" s="395" customFormat="1" ht="12.75">
      <c r="A2" s="394">
        <v>0</v>
      </c>
      <c r="H2" s="396"/>
      <c r="Q2" s="396"/>
      <c r="AF2" s="556"/>
      <c r="AG2" s="556"/>
      <c r="AH2" s="556"/>
      <c r="AI2" s="556"/>
      <c r="AN2" s="556"/>
      <c r="AO2" s="556"/>
      <c r="AP2" s="556"/>
      <c r="AQ2" s="556"/>
      <c r="BB2" s="557"/>
      <c r="BC2" s="557"/>
      <c r="BD2" s="557"/>
      <c r="BE2" s="557"/>
      <c r="BF2" s="557"/>
      <c r="BG2" s="557"/>
      <c r="BQ2" s="557" t="s">
        <v>396</v>
      </c>
      <c r="BR2" s="557"/>
      <c r="BS2" s="557"/>
      <c r="BT2" s="557"/>
      <c r="BU2" s="557"/>
      <c r="BV2" s="557"/>
      <c r="BW2" s="557"/>
      <c r="BX2" s="557"/>
      <c r="BY2" s="557"/>
      <c r="BZ2" s="557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3"/>
      <c r="ER2" s="393"/>
      <c r="ET2" s="391"/>
    </row>
    <row r="3" spans="17:150" s="395" customFormat="1" ht="12.75">
      <c r="Q3" s="396"/>
      <c r="AF3" s="556" t="s">
        <v>397</v>
      </c>
      <c r="AG3" s="556"/>
      <c r="AH3" s="556"/>
      <c r="AI3" s="556"/>
      <c r="AN3" s="556" t="s">
        <v>398</v>
      </c>
      <c r="AO3" s="556"/>
      <c r="AP3" s="556"/>
      <c r="AQ3" s="556"/>
      <c r="BB3" s="557" t="s">
        <v>317</v>
      </c>
      <c r="BC3" s="557"/>
      <c r="BD3" s="557"/>
      <c r="BE3" s="557"/>
      <c r="BF3" s="557"/>
      <c r="BG3" s="557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3"/>
      <c r="ER3" s="393"/>
      <c r="ET3" s="391"/>
    </row>
    <row r="4" spans="3:150" s="398" customFormat="1" ht="21.75" customHeight="1">
      <c r="C4" s="556" t="s">
        <v>622</v>
      </c>
      <c r="D4" s="556"/>
      <c r="E4" s="556"/>
      <c r="I4" s="556" t="s">
        <v>640</v>
      </c>
      <c r="J4" s="556"/>
      <c r="K4" s="556"/>
      <c r="L4" s="556"/>
      <c r="M4" s="556"/>
      <c r="Q4" s="556" t="s">
        <v>399</v>
      </c>
      <c r="R4" s="556"/>
      <c r="S4" s="556"/>
      <c r="T4" s="556"/>
      <c r="W4" s="556" t="s">
        <v>370</v>
      </c>
      <c r="X4" s="556"/>
      <c r="Y4" s="556"/>
      <c r="Z4" s="556"/>
      <c r="AA4" s="556"/>
      <c r="AB4" s="556"/>
      <c r="AV4" s="556" t="s">
        <v>400</v>
      </c>
      <c r="AW4" s="556"/>
      <c r="AX4" s="556"/>
      <c r="BK4" s="556" t="s">
        <v>317</v>
      </c>
      <c r="BL4" s="556"/>
      <c r="BM4" s="556"/>
      <c r="BQ4" s="558" t="s">
        <v>401</v>
      </c>
      <c r="BR4" s="553" t="s">
        <v>402</v>
      </c>
      <c r="BS4" s="553" t="s">
        <v>403</v>
      </c>
      <c r="BT4" s="553" t="s">
        <v>404</v>
      </c>
      <c r="BU4" s="553" t="s">
        <v>405</v>
      </c>
      <c r="BV4" s="553" t="s">
        <v>406</v>
      </c>
      <c r="BW4" s="553" t="s">
        <v>407</v>
      </c>
      <c r="BX4" s="553" t="s">
        <v>870</v>
      </c>
      <c r="BY4" s="552" t="s">
        <v>408</v>
      </c>
      <c r="BZ4" s="552" t="s">
        <v>409</v>
      </c>
      <c r="CA4" s="397"/>
      <c r="CD4" s="556" t="s">
        <v>746</v>
      </c>
      <c r="CE4" s="556"/>
      <c r="CF4" s="556"/>
      <c r="CK4" s="556" t="s">
        <v>410</v>
      </c>
      <c r="CL4" s="556"/>
      <c r="CR4" s="560" t="str">
        <f>DatosGenerales!B84</f>
        <v>SENTENCIAS JUZGADOS DE INSTRUCCIÓN EN JUICIOS DE FALTAS</v>
      </c>
      <c r="CS4" s="560"/>
      <c r="CW4" s="391"/>
      <c r="CX4" s="391"/>
      <c r="CY4" s="559" t="s">
        <v>411</v>
      </c>
      <c r="CZ4" s="559"/>
      <c r="DA4" s="559"/>
      <c r="DB4" s="559"/>
      <c r="DC4" s="559"/>
      <c r="DD4" s="391"/>
      <c r="DE4" s="391"/>
      <c r="DF4" s="391"/>
      <c r="DG4" s="559" t="s">
        <v>412</v>
      </c>
      <c r="DH4" s="559"/>
      <c r="DI4" s="391"/>
      <c r="DJ4" s="402"/>
      <c r="DK4" s="402"/>
      <c r="DL4" s="559" t="s">
        <v>413</v>
      </c>
      <c r="DM4" s="559"/>
      <c r="DN4" s="559"/>
      <c r="DO4" s="559"/>
      <c r="DP4" s="559"/>
      <c r="DQ4" s="559"/>
      <c r="DR4" s="402"/>
      <c r="DS4" s="402"/>
      <c r="DT4" s="402"/>
      <c r="DU4" s="559" t="s">
        <v>414</v>
      </c>
      <c r="DV4" s="559"/>
      <c r="DW4" s="559"/>
      <c r="DX4" s="559"/>
      <c r="DY4" s="402"/>
      <c r="DZ4" s="402"/>
      <c r="EA4" s="402"/>
      <c r="EB4" s="559" t="s">
        <v>415</v>
      </c>
      <c r="EC4" s="559"/>
      <c r="ED4" s="559"/>
      <c r="EE4" s="559"/>
      <c r="EF4" s="559"/>
      <c r="EG4" s="559"/>
      <c r="EH4" s="403"/>
      <c r="EI4" s="403"/>
      <c r="EJ4" s="403"/>
      <c r="EK4" s="559" t="s">
        <v>416</v>
      </c>
      <c r="EL4" s="559"/>
      <c r="EM4" s="402"/>
      <c r="EN4" s="402"/>
      <c r="EO4" s="402"/>
      <c r="EP4" s="559" t="s">
        <v>812</v>
      </c>
      <c r="EQ4" s="559"/>
      <c r="ER4" s="393"/>
      <c r="ET4" s="402"/>
    </row>
    <row r="5" spans="32:150" s="398" customFormat="1" ht="14.25" customHeight="1">
      <c r="AF5" s="404" t="s">
        <v>417</v>
      </c>
      <c r="AG5" s="405" t="s">
        <v>418</v>
      </c>
      <c r="AH5" s="405" t="s">
        <v>217</v>
      </c>
      <c r="AI5" s="406" t="s">
        <v>217</v>
      </c>
      <c r="AN5" s="404" t="s">
        <v>417</v>
      </c>
      <c r="AO5" s="405" t="s">
        <v>418</v>
      </c>
      <c r="AP5" s="405" t="s">
        <v>217</v>
      </c>
      <c r="AQ5" s="406" t="s">
        <v>217</v>
      </c>
      <c r="BB5" s="558" t="s">
        <v>419</v>
      </c>
      <c r="BC5" s="553" t="s">
        <v>420</v>
      </c>
      <c r="BD5" s="553" t="s">
        <v>421</v>
      </c>
      <c r="BE5" s="553" t="s">
        <v>726</v>
      </c>
      <c r="BF5" s="553" t="s">
        <v>727</v>
      </c>
      <c r="BG5" s="552" t="s">
        <v>728</v>
      </c>
      <c r="BQ5" s="558"/>
      <c r="BR5" s="553"/>
      <c r="BS5" s="553"/>
      <c r="BT5" s="553"/>
      <c r="BU5" s="553"/>
      <c r="BV5" s="553"/>
      <c r="BW5" s="553"/>
      <c r="BX5" s="553"/>
      <c r="BY5" s="552"/>
      <c r="BZ5" s="552"/>
      <c r="CA5" s="397"/>
      <c r="CW5" s="391"/>
      <c r="CX5" s="391"/>
      <c r="CY5" s="391"/>
      <c r="CZ5" s="391"/>
      <c r="DA5" s="402"/>
      <c r="DB5" s="391"/>
      <c r="DC5" s="391"/>
      <c r="DD5" s="391"/>
      <c r="DE5" s="391"/>
      <c r="DF5" s="391"/>
      <c r="DG5" s="391"/>
      <c r="DH5" s="391"/>
      <c r="DI5" s="391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  <c r="DX5" s="402"/>
      <c r="DY5" s="402"/>
      <c r="DZ5" s="402"/>
      <c r="EA5" s="402"/>
      <c r="EB5" s="407"/>
      <c r="EC5" s="407"/>
      <c r="ED5" s="407"/>
      <c r="EE5" s="407"/>
      <c r="EF5" s="407"/>
      <c r="EG5" s="407"/>
      <c r="EH5" s="402"/>
      <c r="EI5" s="402"/>
      <c r="EJ5" s="402"/>
      <c r="EK5" s="407"/>
      <c r="EL5" s="407"/>
      <c r="EM5" s="402"/>
      <c r="EN5" s="402"/>
      <c r="EO5" s="402"/>
      <c r="EP5" s="402"/>
      <c r="EQ5" s="408"/>
      <c r="ER5" s="393"/>
      <c r="ET5" s="402"/>
    </row>
    <row r="6" spans="3:150" s="398" customFormat="1" ht="14.25" customHeight="1">
      <c r="C6" s="409" t="str">
        <f>"Incoadas en "&amp;ANYO_MEMORIA_1</f>
        <v>Incoadas en 2013</v>
      </c>
      <c r="D6" s="410" t="s">
        <v>422</v>
      </c>
      <c r="E6" s="409" t="s">
        <v>423</v>
      </c>
      <c r="I6" s="411" t="s">
        <v>424</v>
      </c>
      <c r="J6" s="410" t="s">
        <v>425</v>
      </c>
      <c r="K6" s="410" t="s">
        <v>677</v>
      </c>
      <c r="L6" s="410" t="s">
        <v>561</v>
      </c>
      <c r="M6" s="412" t="s">
        <v>426</v>
      </c>
      <c r="N6" s="413" t="s">
        <v>427</v>
      </c>
      <c r="O6" s="413"/>
      <c r="R6" s="411" t="s">
        <v>657</v>
      </c>
      <c r="S6" s="412" t="s">
        <v>658</v>
      </c>
      <c r="W6" s="411" t="s">
        <v>428</v>
      </c>
      <c r="X6" s="410" t="s">
        <v>429</v>
      </c>
      <c r="Y6" s="410" t="s">
        <v>430</v>
      </c>
      <c r="Z6" s="410" t="s">
        <v>205</v>
      </c>
      <c r="AA6" s="410" t="s">
        <v>431</v>
      </c>
      <c r="AB6" s="412" t="s">
        <v>652</v>
      </c>
      <c r="AF6" s="414" t="s">
        <v>432</v>
      </c>
      <c r="AG6" s="415" t="s">
        <v>432</v>
      </c>
      <c r="AH6" s="415" t="s">
        <v>433</v>
      </c>
      <c r="AI6" s="416" t="s">
        <v>434</v>
      </c>
      <c r="AN6" s="414" t="s">
        <v>432</v>
      </c>
      <c r="AO6" s="415" t="s">
        <v>432</v>
      </c>
      <c r="AP6" s="415" t="s">
        <v>433</v>
      </c>
      <c r="AQ6" s="416" t="s">
        <v>434</v>
      </c>
      <c r="AV6" s="411" t="s">
        <v>435</v>
      </c>
      <c r="AW6" s="410" t="s">
        <v>436</v>
      </c>
      <c r="AX6" s="412" t="s">
        <v>437</v>
      </c>
      <c r="BB6" s="558"/>
      <c r="BC6" s="553"/>
      <c r="BD6" s="553"/>
      <c r="BE6" s="553"/>
      <c r="BF6" s="553"/>
      <c r="BG6" s="552"/>
      <c r="BK6" s="411" t="s">
        <v>730</v>
      </c>
      <c r="BL6" s="410" t="s">
        <v>731</v>
      </c>
      <c r="BM6" s="412" t="s">
        <v>438</v>
      </c>
      <c r="BQ6" s="558"/>
      <c r="BR6" s="553"/>
      <c r="BS6" s="553"/>
      <c r="BT6" s="553"/>
      <c r="BU6" s="553"/>
      <c r="BV6" s="553"/>
      <c r="BW6" s="553"/>
      <c r="BX6" s="553"/>
      <c r="BY6" s="552"/>
      <c r="BZ6" s="552"/>
      <c r="CA6" s="397"/>
      <c r="CD6" s="411" t="s">
        <v>401</v>
      </c>
      <c r="CE6" s="410" t="s">
        <v>439</v>
      </c>
      <c r="CF6" s="412" t="s">
        <v>728</v>
      </c>
      <c r="CK6" s="411" t="s">
        <v>440</v>
      </c>
      <c r="CL6" s="412" t="s">
        <v>441</v>
      </c>
      <c r="CR6" s="411" t="s">
        <v>217</v>
      </c>
      <c r="CS6" s="412" t="s">
        <v>366</v>
      </c>
      <c r="CW6" s="391"/>
      <c r="CX6" s="391"/>
      <c r="CY6" s="417" t="s">
        <v>607</v>
      </c>
      <c r="CZ6" s="418" t="s">
        <v>792</v>
      </c>
      <c r="DA6" s="418" t="s">
        <v>442</v>
      </c>
      <c r="DB6" s="418" t="s">
        <v>443</v>
      </c>
      <c r="DC6" s="419" t="s">
        <v>800</v>
      </c>
      <c r="DD6" s="402"/>
      <c r="DE6" s="402"/>
      <c r="DF6" s="402"/>
      <c r="DG6" s="417" t="s">
        <v>444</v>
      </c>
      <c r="DH6" s="419" t="s">
        <v>445</v>
      </c>
      <c r="DI6" s="402"/>
      <c r="DJ6" s="402"/>
      <c r="DK6" s="402"/>
      <c r="DL6" s="417" t="s">
        <v>446</v>
      </c>
      <c r="DM6" s="418" t="s">
        <v>404</v>
      </c>
      <c r="DN6" s="418" t="s">
        <v>447</v>
      </c>
      <c r="DO6" s="418" t="s">
        <v>448</v>
      </c>
      <c r="DP6" s="418" t="s">
        <v>449</v>
      </c>
      <c r="DQ6" s="419" t="s">
        <v>443</v>
      </c>
      <c r="DR6" s="402"/>
      <c r="DS6" s="402"/>
      <c r="DT6" s="402"/>
      <c r="DU6" s="417" t="s">
        <v>446</v>
      </c>
      <c r="DV6" s="418" t="s">
        <v>772</v>
      </c>
      <c r="DW6" s="418" t="s">
        <v>450</v>
      </c>
      <c r="DX6" s="419" t="s">
        <v>451</v>
      </c>
      <c r="DY6" s="402"/>
      <c r="DZ6" s="402"/>
      <c r="EA6" s="402"/>
      <c r="EB6" s="417" t="s">
        <v>724</v>
      </c>
      <c r="EC6" s="418" t="s">
        <v>727</v>
      </c>
      <c r="ED6" s="418" t="s">
        <v>452</v>
      </c>
      <c r="EE6" s="418" t="s">
        <v>723</v>
      </c>
      <c r="EF6" s="418" t="s">
        <v>726</v>
      </c>
      <c r="EG6" s="419" t="s">
        <v>728</v>
      </c>
      <c r="EH6" s="402"/>
      <c r="EI6" s="402"/>
      <c r="EJ6" s="402"/>
      <c r="EK6" s="417" t="s">
        <v>453</v>
      </c>
      <c r="EL6" s="419" t="s">
        <v>731</v>
      </c>
      <c r="EM6" s="402"/>
      <c r="EN6" s="402"/>
      <c r="EO6" s="402"/>
      <c r="EP6" s="417" t="s">
        <v>737</v>
      </c>
      <c r="EQ6" s="419" t="s">
        <v>728</v>
      </c>
      <c r="ER6" s="393"/>
      <c r="ET6" s="402"/>
    </row>
    <row r="7" spans="3:150" s="420" customFormat="1" ht="21" customHeight="1">
      <c r="C7" s="421">
        <f>DatosGenerales!D5</f>
        <v>101971</v>
      </c>
      <c r="D7" s="422">
        <f>SUM(DatosGenerales!D12:D16)</f>
        <v>8286</v>
      </c>
      <c r="E7" s="423">
        <f>SUM(DatosGenerales!D9:D11)</f>
        <v>96970</v>
      </c>
      <c r="I7" s="424">
        <f>DatosGenerales!D20</f>
        <v>4982</v>
      </c>
      <c r="J7" s="422">
        <f>DatosGenerales!D21</f>
        <v>672</v>
      </c>
      <c r="K7" s="421">
        <f>DatosGenerales!D22+DatosGenerales!D23</f>
        <v>643</v>
      </c>
      <c r="L7" s="422">
        <f>DatosGenerales!D25</f>
        <v>2817</v>
      </c>
      <c r="M7" s="421">
        <f>DatosGenerales!D91</f>
        <v>2886</v>
      </c>
      <c r="N7" s="425">
        <f>L7-M7</f>
        <v>-69</v>
      </c>
      <c r="O7" s="425"/>
      <c r="R7" s="424">
        <f>DatosGenerales!D35</f>
        <v>7303</v>
      </c>
      <c r="S7" s="426">
        <f>DatosGenerales!D36</f>
        <v>1129</v>
      </c>
      <c r="W7" s="427">
        <f>DatosGenerales!D25</f>
        <v>2817</v>
      </c>
      <c r="X7" s="428">
        <f>DatosGenerales!D46</f>
        <v>4429</v>
      </c>
      <c r="Y7" s="428">
        <f>DatosGenerales!D47</f>
        <v>130</v>
      </c>
      <c r="Z7" s="428">
        <f>DatosGenerales!D60</f>
        <v>55</v>
      </c>
      <c r="AA7" s="428">
        <f>DatosGenerales!D68</f>
        <v>6</v>
      </c>
      <c r="AB7" s="429">
        <f>SUM(W7:AA7)</f>
        <v>7437</v>
      </c>
      <c r="AF7" s="424">
        <f>DatosGenerales!D96+DatosGenerales!D97+DatosGenerales!D100</f>
        <v>2581</v>
      </c>
      <c r="AG7" s="422">
        <f>DatosGenerales!D98+DatosGenerales!D101</f>
        <v>1900</v>
      </c>
      <c r="AH7" s="422">
        <f>DatosGenerales!D96</f>
        <v>2562</v>
      </c>
      <c r="AI7" s="426">
        <f>DatosGenerales!D97</f>
        <v>4</v>
      </c>
      <c r="AN7" s="424">
        <f>DatosGenerales!D107+DatosGenerales!D108+DatosGenerales!D111</f>
        <v>72</v>
      </c>
      <c r="AO7" s="422">
        <f>DatosGenerales!D109+DatosGenerales!D112</f>
        <v>264</v>
      </c>
      <c r="AP7" s="422">
        <f>DatosGenerales!D107</f>
        <v>28</v>
      </c>
      <c r="AQ7" s="426">
        <f>DatosGenerales!D108</f>
        <v>40</v>
      </c>
      <c r="AV7" s="424">
        <f>DatosGenerales!D127+DatosGenerales!D128</f>
        <v>523</v>
      </c>
      <c r="AW7" s="422">
        <f>DatosGenerales!D129+DatosGenerales!D130</f>
        <v>89</v>
      </c>
      <c r="AX7" s="426">
        <f>DatosGenerales!D131+DatosGenerales!D132</f>
        <v>131</v>
      </c>
      <c r="BB7" s="424">
        <f>DatosGenerales!D138</f>
        <v>2</v>
      </c>
      <c r="BC7" s="422">
        <f>DatosGenerales!D139</f>
        <v>20</v>
      </c>
      <c r="BD7" s="422">
        <f>DatosGenerales!D140</f>
        <v>6</v>
      </c>
      <c r="BE7" s="422">
        <f>DatosGenerales!D141</f>
        <v>3</v>
      </c>
      <c r="BF7" s="422">
        <f>DatosGenerales!D142</f>
        <v>36</v>
      </c>
      <c r="BG7" s="426">
        <f>DatosGenerales!D143</f>
        <v>60</v>
      </c>
      <c r="BK7" s="424">
        <f>DatosGenerales!D144</f>
        <v>39</v>
      </c>
      <c r="BL7" s="422">
        <f>DatosGenerales!D145</f>
        <v>94</v>
      </c>
      <c r="BM7" s="429">
        <f>DatosGenerales!D147</f>
        <v>37</v>
      </c>
      <c r="BQ7" s="424">
        <f>DatosGenerales!D276</f>
        <v>3764</v>
      </c>
      <c r="BR7" s="428">
        <f>DatosGenerales!D280</f>
        <v>46</v>
      </c>
      <c r="BS7" s="428">
        <f>DatosGenerales!D297</f>
        <v>235</v>
      </c>
      <c r="BT7" s="428">
        <f>DatosGenerales!D300</f>
        <v>17</v>
      </c>
      <c r="BU7" s="428">
        <f>DatosGenerales!D308</f>
        <v>180</v>
      </c>
      <c r="BV7" s="428">
        <f>DatosGenerales!D313</f>
        <v>0</v>
      </c>
      <c r="BW7" s="428">
        <f>DatosGenerales!D322</f>
        <v>68</v>
      </c>
      <c r="BX7" s="428">
        <f>DatosGenerales!D326</f>
        <v>80</v>
      </c>
      <c r="BY7" s="422">
        <f>DatosGenerales!D331</f>
        <v>476</v>
      </c>
      <c r="BZ7" s="426">
        <f>DatosGenerales!D335</f>
        <v>369</v>
      </c>
      <c r="CA7" s="430"/>
      <c r="CD7" s="424">
        <f>DatosGenerales!D176</f>
        <v>3390</v>
      </c>
      <c r="CE7" s="422">
        <f>DatosGenerales!D177</f>
        <v>6515</v>
      </c>
      <c r="CF7" s="426">
        <f>DatosGenerales!D178</f>
        <v>1809</v>
      </c>
      <c r="CK7" s="424">
        <f>DatosGenerales!D187</f>
        <v>226</v>
      </c>
      <c r="CL7" s="426">
        <f>DatosGenerales!D190</f>
        <v>431</v>
      </c>
      <c r="CR7" s="424">
        <f>DatosGenerales!D85</f>
        <v>3952</v>
      </c>
      <c r="CS7" s="423">
        <f>DatosGenerales!D86</f>
        <v>4480</v>
      </c>
      <c r="CT7" s="430"/>
      <c r="CW7" s="391"/>
      <c r="CX7" s="391"/>
      <c r="CY7" s="411">
        <f>DatosGenerales!D229</f>
        <v>0</v>
      </c>
      <c r="CZ7" s="410">
        <f>DatosGenerales!D233</f>
        <v>10</v>
      </c>
      <c r="DA7" s="410">
        <f>DatosGenerales!D241</f>
        <v>4</v>
      </c>
      <c r="DB7" s="410">
        <f>DatosGenerales!D242</f>
        <v>0</v>
      </c>
      <c r="DC7" s="412">
        <f>DatosGenerales!D243</f>
        <v>0</v>
      </c>
      <c r="DD7" s="402"/>
      <c r="DE7" s="402"/>
      <c r="DF7" s="402"/>
      <c r="DG7" s="411">
        <f>DatosGenerales!D252</f>
        <v>0</v>
      </c>
      <c r="DH7" s="412">
        <f>DatosGenerales!D253</f>
        <v>0</v>
      </c>
      <c r="DI7" s="402"/>
      <c r="DJ7" s="402"/>
      <c r="DK7" s="402"/>
      <c r="DL7" s="411">
        <f>DatosGenerales!D203</f>
        <v>278</v>
      </c>
      <c r="DM7" s="410">
        <f>DatosGenerales!D204+DatosGenerales!D205</f>
        <v>25</v>
      </c>
      <c r="DN7" s="410">
        <f>DatosGenerales!D207</f>
        <v>0</v>
      </c>
      <c r="DO7" s="410">
        <f>DatosGenerales!D208+DatosGenerales!D209</f>
        <v>69</v>
      </c>
      <c r="DP7" s="410">
        <f>DatosGenerales!D206</f>
        <v>7</v>
      </c>
      <c r="DQ7" s="412">
        <f>DatosGenerales!D245</f>
        <v>68</v>
      </c>
      <c r="DR7" s="402"/>
      <c r="DS7" s="402"/>
      <c r="DT7" s="402"/>
      <c r="DU7" s="411">
        <f>DatosGenerales!D213</f>
        <v>14</v>
      </c>
      <c r="DV7" s="410">
        <f>DatosGenerales!D214+DatosGenerales!D215+DatosGenerales!D216</f>
        <v>132</v>
      </c>
      <c r="DW7" s="410">
        <f>DatosGenerales!D246</f>
        <v>3</v>
      </c>
      <c r="DX7" s="412">
        <f>DatosGenerales!D247</f>
        <v>0</v>
      </c>
      <c r="DY7" s="402"/>
      <c r="DZ7" s="402"/>
      <c r="EA7" s="402"/>
      <c r="EB7" s="411">
        <f>DatosGenerales!D139</f>
        <v>20</v>
      </c>
      <c r="EC7" s="410">
        <f>DatosGenerales!D142</f>
        <v>36</v>
      </c>
      <c r="ED7" s="410">
        <f>DatosGenerales!D140</f>
        <v>6</v>
      </c>
      <c r="EE7" s="410">
        <f>DatosGenerales!D138</f>
        <v>2</v>
      </c>
      <c r="EF7" s="410">
        <f>DatosGenerales!D141</f>
        <v>3</v>
      </c>
      <c r="EG7" s="412">
        <f>DatosGenerales!D143</f>
        <v>60</v>
      </c>
      <c r="EH7" s="402"/>
      <c r="EI7" s="402"/>
      <c r="EJ7" s="402"/>
      <c r="EK7" s="411">
        <f>DatosGenerales!D144</f>
        <v>39</v>
      </c>
      <c r="EL7" s="412">
        <f>DatosGenerales!D145</f>
        <v>94</v>
      </c>
      <c r="EM7" s="402"/>
      <c r="EN7" s="402"/>
      <c r="EO7" s="402"/>
      <c r="EP7" s="411">
        <f>DatosGenerales!D257</f>
        <v>2</v>
      </c>
      <c r="EQ7" s="412">
        <f>DatosGenerales!D258</f>
        <v>4</v>
      </c>
      <c r="ER7" s="393"/>
      <c r="ET7" s="402"/>
    </row>
    <row r="8" spans="2:150" ht="12.75">
      <c r="B8" s="431"/>
      <c r="CW8" s="391"/>
      <c r="CX8" s="391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  <c r="DX8" s="402"/>
      <c r="DY8" s="402"/>
      <c r="DZ8" s="402"/>
      <c r="EA8" s="402"/>
      <c r="EB8" s="402"/>
      <c r="EC8" s="402"/>
      <c r="ED8" s="402"/>
      <c r="EE8" s="402"/>
      <c r="EF8" s="402"/>
      <c r="EG8" s="402"/>
      <c r="EH8" s="402"/>
      <c r="EI8" s="402"/>
      <c r="EJ8" s="402"/>
      <c r="EK8" s="402"/>
      <c r="EL8" s="402"/>
      <c r="EM8" s="402"/>
      <c r="EN8" s="402"/>
      <c r="EO8" s="402"/>
      <c r="EP8" s="402"/>
      <c r="EQ8" s="393"/>
      <c r="ER8" s="393"/>
      <c r="ET8" s="402"/>
    </row>
    <row r="9" spans="101:150" ht="12.75">
      <c r="CW9" s="391"/>
      <c r="CX9" s="391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2"/>
      <c r="EI9" s="402"/>
      <c r="EJ9" s="402"/>
      <c r="EK9" s="402"/>
      <c r="EL9" s="402"/>
      <c r="EM9" s="402"/>
      <c r="EN9" s="402"/>
      <c r="EO9" s="402"/>
      <c r="EP9" s="402"/>
      <c r="EQ9" s="393"/>
      <c r="ER9" s="393"/>
      <c r="ET9" s="402"/>
    </row>
    <row r="10" spans="101:150" ht="12.75">
      <c r="CW10" s="391"/>
      <c r="CX10" s="391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393"/>
      <c r="ER10" s="393"/>
      <c r="ET10" s="402"/>
    </row>
    <row r="11" spans="101:150" ht="12.75">
      <c r="CW11" s="391"/>
      <c r="CX11" s="391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  <c r="DZ11" s="402"/>
      <c r="EA11" s="402"/>
      <c r="EB11" s="402"/>
      <c r="EC11" s="402"/>
      <c r="ED11" s="402"/>
      <c r="EE11" s="402"/>
      <c r="EF11" s="402"/>
      <c r="EG11" s="402"/>
      <c r="EH11" s="402"/>
      <c r="EI11" s="402"/>
      <c r="EJ11" s="402"/>
      <c r="EK11" s="402"/>
      <c r="EL11" s="402"/>
      <c r="EM11" s="402"/>
      <c r="EN11" s="402"/>
      <c r="EO11" s="402"/>
      <c r="EP11" s="402"/>
      <c r="EQ11" s="393"/>
      <c r="ER11" s="393"/>
      <c r="ET11" s="402"/>
    </row>
    <row r="12" spans="101:150" ht="12.75"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3"/>
      <c r="ER12" s="393"/>
      <c r="ET12" s="391"/>
    </row>
    <row r="13" spans="101:150" ht="12.75"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3"/>
      <c r="ER13" s="393"/>
      <c r="ET13" s="391"/>
    </row>
    <row r="14" spans="101:150" ht="12.75"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3"/>
      <c r="ER14" s="393"/>
      <c r="ET14" s="391"/>
    </row>
    <row r="15" spans="54:150" ht="12.75">
      <c r="BB15" s="432"/>
      <c r="BC15" s="432"/>
      <c r="BD15" s="432"/>
      <c r="BE15" s="432"/>
      <c r="BF15" s="432"/>
      <c r="BG15" s="432"/>
      <c r="BH15" s="432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3"/>
      <c r="ER15" s="393"/>
      <c r="ET15" s="391"/>
    </row>
    <row r="16" spans="54:150" ht="12.75" customHeight="1">
      <c r="BB16" s="433"/>
      <c r="BC16" s="433"/>
      <c r="BD16" s="433"/>
      <c r="BE16" s="433"/>
      <c r="BF16" s="433"/>
      <c r="BG16" s="433"/>
      <c r="BH16" s="432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3"/>
      <c r="ER16" s="393"/>
      <c r="ET16" s="391"/>
    </row>
    <row r="17" spans="54:150" ht="12.75">
      <c r="BB17" s="433"/>
      <c r="BC17" s="433"/>
      <c r="BD17" s="433"/>
      <c r="BE17" s="433"/>
      <c r="BF17" s="433"/>
      <c r="BG17" s="433"/>
      <c r="BH17" s="432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T17" s="393"/>
    </row>
    <row r="18" spans="54:150" ht="12.75">
      <c r="BB18" s="432"/>
      <c r="BC18" s="432"/>
      <c r="BD18" s="432"/>
      <c r="BE18" s="432"/>
      <c r="BF18" s="432"/>
      <c r="BG18" s="432"/>
      <c r="BH18" s="432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3"/>
      <c r="DX18" s="393"/>
      <c r="DY18" s="393"/>
      <c r="DZ18" s="393"/>
      <c r="EA18" s="393"/>
      <c r="EB18" s="393"/>
      <c r="EC18" s="393"/>
      <c r="ED18" s="393"/>
      <c r="EE18" s="393"/>
      <c r="EF18" s="393"/>
      <c r="EG18" s="393"/>
      <c r="EH18" s="393"/>
      <c r="EI18" s="393"/>
      <c r="EJ18" s="393"/>
      <c r="EK18" s="393"/>
      <c r="EL18" s="393"/>
      <c r="EM18" s="393"/>
      <c r="EN18" s="393"/>
      <c r="EO18" s="393"/>
      <c r="EP18" s="393"/>
      <c r="EQ18" s="393"/>
      <c r="ER18" s="393"/>
      <c r="ET18" s="393"/>
    </row>
    <row r="22" spans="69:73" ht="12.75">
      <c r="BQ22" s="434" t="s">
        <v>454</v>
      </c>
      <c r="BU22" s="434"/>
    </row>
    <row r="23" spans="25:40" ht="12.75">
      <c r="Y23" s="435"/>
      <c r="AF23" s="436"/>
      <c r="AN23" s="436"/>
    </row>
    <row r="30" ht="12.75">
      <c r="BP30" s="437"/>
    </row>
    <row r="31" s="398" customFormat="1" ht="12.75" customHeight="1">
      <c r="BP31" s="438"/>
    </row>
    <row r="32" s="420" customFormat="1" ht="12">
      <c r="BP32" s="439"/>
    </row>
    <row r="33" ht="12.75">
      <c r="BP33" s="437"/>
    </row>
    <row r="38" spans="72:73" ht="15.75">
      <c r="BT38" s="440" t="s">
        <v>455</v>
      </c>
      <c r="BU38" s="441">
        <v>0</v>
      </c>
    </row>
    <row r="41" ht="12.75">
      <c r="BQ41" s="434" t="s">
        <v>456</v>
      </c>
    </row>
    <row r="51" spans="69:70" ht="12.75">
      <c r="BQ51" s="442" t="s">
        <v>457</v>
      </c>
      <c r="BR51" s="442" t="s">
        <v>457</v>
      </c>
    </row>
    <row r="52" spans="69:70" ht="12.75">
      <c r="BQ52" s="442" t="s">
        <v>458</v>
      </c>
      <c r="BR52" s="442" t="s">
        <v>459</v>
      </c>
    </row>
    <row r="53" spans="69:70" ht="12.75">
      <c r="BQ53" s="443">
        <f>DatosGenerales!D263+DatosGenerales!D265+DatosGenerales!D267</f>
        <v>1202</v>
      </c>
      <c r="BR53" s="443">
        <f>DatosGenerales!D264+DatosGenerales!D266+DatosGenerales!D268</f>
        <v>1330</v>
      </c>
    </row>
    <row r="55" ht="12.75">
      <c r="BQ55" s="434" t="s">
        <v>460</v>
      </c>
    </row>
    <row r="65" spans="69:72" ht="12.75">
      <c r="BQ65" s="442" t="s">
        <v>461</v>
      </c>
      <c r="BR65" s="442" t="s">
        <v>462</v>
      </c>
      <c r="BS65" s="442" t="s">
        <v>463</v>
      </c>
      <c r="BT65" s="442"/>
    </row>
    <row r="66" spans="69:75" ht="12.75">
      <c r="BQ66" s="443">
        <f>DatosGenerales!D263+DatosGenerales!D264</f>
        <v>79</v>
      </c>
      <c r="BR66" s="443">
        <f>DatosGenerales!D265+DatosGenerales!D266</f>
        <v>1429</v>
      </c>
      <c r="BS66" s="443">
        <f>DatosGenerales!D267+DatosGenerales!D268</f>
        <v>1024</v>
      </c>
      <c r="BT66" s="443"/>
      <c r="BU66" s="420"/>
      <c r="BV66" s="420"/>
      <c r="BW66" s="420"/>
    </row>
  </sheetData>
  <sheetProtection/>
  <mergeCells count="41">
    <mergeCell ref="DU4:DX4"/>
    <mergeCell ref="CD4:CF4"/>
    <mergeCell ref="DL4:DQ4"/>
    <mergeCell ref="EB4:EG4"/>
    <mergeCell ref="CR4:CS4"/>
    <mergeCell ref="EK4:EL4"/>
    <mergeCell ref="EP4:EQ4"/>
    <mergeCell ref="BB5:BB6"/>
    <mergeCell ref="BC5:BC6"/>
    <mergeCell ref="BD5:BD6"/>
    <mergeCell ref="BE5:BE6"/>
    <mergeCell ref="BF5:BF6"/>
    <mergeCell ref="CY4:DC4"/>
    <mergeCell ref="CK4:CL4"/>
    <mergeCell ref="DG4:DH4"/>
    <mergeCell ref="BY4:BY6"/>
    <mergeCell ref="AF3:AI3"/>
    <mergeCell ref="AN3:AQ3"/>
    <mergeCell ref="BB3:BG3"/>
    <mergeCell ref="AV4:AX4"/>
    <mergeCell ref="C4:E4"/>
    <mergeCell ref="I4:M4"/>
    <mergeCell ref="Q4:T4"/>
    <mergeCell ref="W4:AB4"/>
    <mergeCell ref="BK4:BM4"/>
    <mergeCell ref="BQ4:BQ6"/>
    <mergeCell ref="BV4:BV6"/>
    <mergeCell ref="BT4:BT6"/>
    <mergeCell ref="BU4:BU6"/>
    <mergeCell ref="BR4:BR6"/>
    <mergeCell ref="BS4:BS6"/>
    <mergeCell ref="BG5:BG6"/>
    <mergeCell ref="BW4:BW6"/>
    <mergeCell ref="BX4:BX6"/>
    <mergeCell ref="C1:E1"/>
    <mergeCell ref="CY1:DC1"/>
    <mergeCell ref="AF2:AI2"/>
    <mergeCell ref="AN2:AQ2"/>
    <mergeCell ref="BB2:BG2"/>
    <mergeCell ref="BQ2:BZ2"/>
    <mergeCell ref="BZ4:BZ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BG1">
      <selection activeCell="BG25" sqref="BG25"/>
    </sheetView>
  </sheetViews>
  <sheetFormatPr defaultColWidth="11.421875" defaultRowHeight="12.75"/>
  <cols>
    <col min="1" max="1" width="2.7109375" style="444" customWidth="1"/>
    <col min="2" max="2" width="7.8515625" style="444" customWidth="1"/>
    <col min="3" max="3" width="11.421875" style="444" customWidth="1"/>
    <col min="4" max="4" width="12.00390625" style="444" customWidth="1"/>
    <col min="5" max="5" width="51.00390625" style="444" customWidth="1"/>
    <col min="6" max="6" width="2.7109375" style="444" customWidth="1"/>
    <col min="7" max="7" width="7.8515625" style="444" customWidth="1"/>
    <col min="8" max="9" width="11.421875" style="444" customWidth="1"/>
    <col min="10" max="10" width="51.00390625" style="444" customWidth="1"/>
    <col min="11" max="11" width="2.7109375" style="444" customWidth="1"/>
    <col min="12" max="12" width="7.8515625" style="444" customWidth="1"/>
    <col min="13" max="14" width="11.421875" style="444" customWidth="1"/>
    <col min="15" max="15" width="51.00390625" style="444" customWidth="1"/>
    <col min="16" max="16" width="2.7109375" style="444" customWidth="1"/>
    <col min="17" max="17" width="7.8515625" style="444" customWidth="1"/>
    <col min="18" max="19" width="11.421875" style="444" customWidth="1"/>
    <col min="20" max="20" width="51.00390625" style="444" customWidth="1"/>
    <col min="21" max="21" width="2.7109375" style="444" customWidth="1"/>
    <col min="22" max="22" width="7.8515625" style="444" customWidth="1"/>
    <col min="23" max="24" width="11.421875" style="444" customWidth="1"/>
    <col min="25" max="25" width="51.00390625" style="444" customWidth="1"/>
    <col min="26" max="26" width="2.7109375" style="444" customWidth="1"/>
    <col min="27" max="27" width="7.8515625" style="444" customWidth="1"/>
    <col min="28" max="29" width="11.421875" style="444" customWidth="1"/>
    <col min="30" max="30" width="51.00390625" style="444" customWidth="1"/>
    <col min="31" max="31" width="2.7109375" style="444" customWidth="1"/>
    <col min="32" max="32" width="7.8515625" style="444" customWidth="1"/>
    <col min="33" max="34" width="11.421875" style="444" customWidth="1"/>
    <col min="35" max="35" width="51.00390625" style="444" customWidth="1"/>
    <col min="36" max="36" width="2.7109375" style="444" customWidth="1"/>
    <col min="37" max="37" width="7.8515625" style="444" customWidth="1"/>
    <col min="38" max="39" width="11.421875" style="444" customWidth="1"/>
    <col min="40" max="40" width="51.00390625" style="444" customWidth="1"/>
    <col min="41" max="41" width="2.7109375" style="444" customWidth="1"/>
    <col min="42" max="42" width="7.8515625" style="444" customWidth="1"/>
    <col min="43" max="44" width="11.421875" style="444" customWidth="1"/>
    <col min="45" max="45" width="51.00390625" style="444" customWidth="1"/>
    <col min="46" max="46" width="2.7109375" style="444" customWidth="1"/>
    <col min="47" max="47" width="7.8515625" style="444" customWidth="1"/>
    <col min="48" max="49" width="11.421875" style="444" customWidth="1"/>
    <col min="50" max="50" width="51.00390625" style="444" customWidth="1"/>
    <col min="51" max="51" width="2.7109375" style="444" customWidth="1"/>
    <col min="52" max="52" width="7.8515625" style="444" customWidth="1"/>
    <col min="53" max="54" width="11.421875" style="444" customWidth="1"/>
    <col min="55" max="55" width="51.00390625" style="444" customWidth="1"/>
    <col min="56" max="56" width="2.7109375" style="444" customWidth="1"/>
    <col min="57" max="57" width="7.8515625" style="444" customWidth="1"/>
    <col min="58" max="59" width="11.421875" style="444" customWidth="1"/>
    <col min="60" max="60" width="51.00390625" style="444" customWidth="1"/>
    <col min="61" max="61" width="2.7109375" style="444" customWidth="1"/>
    <col min="62" max="16384" width="11.421875" style="444" customWidth="1"/>
  </cols>
  <sheetData>
    <row r="1" spans="1:61" ht="18.75" customHeight="1">
      <c r="A1" s="445"/>
      <c r="C1" s="434" t="s">
        <v>464</v>
      </c>
      <c r="F1" s="445"/>
      <c r="K1" s="445"/>
      <c r="P1" s="445"/>
      <c r="U1" s="445"/>
      <c r="Z1" s="445"/>
      <c r="AE1" s="445"/>
      <c r="AJ1" s="445"/>
      <c r="AO1" s="445"/>
      <c r="AT1" s="445"/>
      <c r="AY1" s="445"/>
      <c r="BD1" s="445"/>
      <c r="BF1" s="446"/>
      <c r="BI1" s="445"/>
    </row>
    <row r="2" spans="59:60" ht="12">
      <c r="BG2" s="447"/>
      <c r="BH2" s="446"/>
    </row>
    <row r="3" spans="3:58" s="434" customFormat="1" ht="12">
      <c r="C3" s="434" t="s">
        <v>465</v>
      </c>
      <c r="H3" s="434" t="s">
        <v>466</v>
      </c>
      <c r="M3" s="434" t="s">
        <v>467</v>
      </c>
      <c r="R3" s="434" t="s">
        <v>468</v>
      </c>
      <c r="W3" s="434" t="s">
        <v>469</v>
      </c>
      <c r="AB3" s="434" t="s">
        <v>470</v>
      </c>
      <c r="AG3" s="434" t="s">
        <v>471</v>
      </c>
      <c r="AL3" s="434" t="s">
        <v>472</v>
      </c>
      <c r="AQ3" s="434" t="s">
        <v>473</v>
      </c>
      <c r="AV3" s="434" t="s">
        <v>474</v>
      </c>
      <c r="BA3" s="434" t="s">
        <v>475</v>
      </c>
      <c r="BF3" s="434" t="s">
        <v>476</v>
      </c>
    </row>
    <row r="5" spans="8:59" ht="12">
      <c r="H5" s="446"/>
      <c r="I5" s="446"/>
      <c r="M5" s="446"/>
      <c r="N5" s="446"/>
      <c r="R5" s="446"/>
      <c r="S5" s="446"/>
      <c r="W5" s="446"/>
      <c r="X5" s="446"/>
      <c r="AB5" s="446"/>
      <c r="AC5" s="446"/>
      <c r="AG5" s="446"/>
      <c r="AH5" s="446"/>
      <c r="AL5" s="446"/>
      <c r="AM5" s="446"/>
      <c r="AQ5" s="446"/>
      <c r="AR5" s="446"/>
      <c r="AV5" s="446"/>
      <c r="AW5" s="446"/>
      <c r="BA5" s="446"/>
      <c r="BB5" s="446"/>
      <c r="BF5" s="446"/>
      <c r="BG5" s="446"/>
    </row>
    <row r="6" spans="8:59" ht="12">
      <c r="H6" s="446"/>
      <c r="I6" s="446"/>
      <c r="M6" s="446"/>
      <c r="N6" s="446"/>
      <c r="R6" s="446"/>
      <c r="S6" s="446"/>
      <c r="W6" s="446"/>
      <c r="X6" s="446"/>
      <c r="AB6" s="446"/>
      <c r="AC6" s="446"/>
      <c r="AG6" s="446"/>
      <c r="AH6" s="446"/>
      <c r="AL6" s="446"/>
      <c r="AM6" s="446"/>
      <c r="AQ6" s="446"/>
      <c r="AR6" s="446"/>
      <c r="AV6" s="446"/>
      <c r="AW6" s="446"/>
      <c r="BA6" s="446"/>
      <c r="BB6" s="446"/>
      <c r="BF6" s="446"/>
      <c r="BG6" s="446"/>
    </row>
    <row r="7" spans="28:29" ht="12">
      <c r="AB7" s="446"/>
      <c r="AC7" s="446"/>
    </row>
    <row r="11" ht="64.5" customHeight="1"/>
    <row r="22" ht="12" customHeight="1"/>
    <row r="23" ht="12" customHeight="1"/>
    <row r="24" ht="12" customHeight="1"/>
    <row r="25" spans="3:59" s="274" customFormat="1" ht="15.75">
      <c r="C25" s="440" t="s">
        <v>455</v>
      </c>
      <c r="D25" s="441">
        <v>1000</v>
      </c>
      <c r="H25" s="440" t="s">
        <v>455</v>
      </c>
      <c r="I25" s="441">
        <v>200</v>
      </c>
      <c r="M25" s="440" t="s">
        <v>455</v>
      </c>
      <c r="N25" s="441">
        <v>200</v>
      </c>
      <c r="R25" s="440" t="s">
        <v>455</v>
      </c>
      <c r="S25" s="441">
        <v>200</v>
      </c>
      <c r="W25" s="440" t="s">
        <v>455</v>
      </c>
      <c r="X25" s="441">
        <v>400</v>
      </c>
      <c r="AB25" s="440" t="s">
        <v>455</v>
      </c>
      <c r="AC25" s="441">
        <v>0</v>
      </c>
      <c r="AG25" s="440" t="s">
        <v>455</v>
      </c>
      <c r="AH25" s="441">
        <v>0</v>
      </c>
      <c r="AL25" s="440" t="s">
        <v>455</v>
      </c>
      <c r="AM25" s="441">
        <v>0</v>
      </c>
      <c r="AQ25" s="440" t="s">
        <v>455</v>
      </c>
      <c r="AR25" s="441">
        <v>0</v>
      </c>
      <c r="AV25" s="440" t="s">
        <v>455</v>
      </c>
      <c r="AW25" s="441">
        <v>20</v>
      </c>
      <c r="BA25" s="440" t="s">
        <v>455</v>
      </c>
      <c r="BB25" s="441">
        <v>20</v>
      </c>
      <c r="BF25" s="440" t="s">
        <v>455</v>
      </c>
      <c r="BG25" s="441">
        <v>200</v>
      </c>
    </row>
    <row r="28" spans="8:44" s="448" customFormat="1" ht="15.75">
      <c r="H28" s="440" t="s">
        <v>477</v>
      </c>
      <c r="I28" s="449">
        <f>DatosDelitos!F303</f>
        <v>5069</v>
      </c>
      <c r="M28" s="440" t="s">
        <v>477</v>
      </c>
      <c r="N28" s="449">
        <f>DatosDelitos!G303</f>
        <v>3947</v>
      </c>
      <c r="R28" s="440" t="s">
        <v>477</v>
      </c>
      <c r="S28" s="449">
        <f>DatosDelitos!H303</f>
        <v>6630</v>
      </c>
      <c r="W28" s="440" t="s">
        <v>477</v>
      </c>
      <c r="X28" s="449">
        <f>DatosDelitos!I303</f>
        <v>4697</v>
      </c>
      <c r="AB28" s="440" t="s">
        <v>477</v>
      </c>
      <c r="AC28" s="449">
        <f>DatosDelitos!J303</f>
        <v>228</v>
      </c>
      <c r="AG28" s="440" t="s">
        <v>477</v>
      </c>
      <c r="AH28" s="449">
        <f>DatosDelitos!K303</f>
        <v>60</v>
      </c>
      <c r="AL28" s="440" t="s">
        <v>477</v>
      </c>
      <c r="AM28" s="449">
        <f>DatosDelitos!L303</f>
        <v>11</v>
      </c>
      <c r="AQ28" s="440" t="s">
        <v>477</v>
      </c>
      <c r="AR28" s="449">
        <f>DatosDelitos!M303</f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Y1">
      <selection activeCell="AI1" sqref="AI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50" customFormat="1" ht="89.25">
      <c r="A1" s="450" t="s">
        <v>478</v>
      </c>
      <c r="B1" s="450" t="s">
        <v>479</v>
      </c>
      <c r="C1" s="450" t="s">
        <v>480</v>
      </c>
      <c r="D1" s="450" t="s">
        <v>481</v>
      </c>
      <c r="E1" s="450" t="s">
        <v>482</v>
      </c>
      <c r="F1" s="450" t="s">
        <v>483</v>
      </c>
      <c r="G1" s="450" t="s">
        <v>484</v>
      </c>
      <c r="H1" s="450" t="s">
        <v>485</v>
      </c>
      <c r="I1" s="450" t="s">
        <v>486</v>
      </c>
      <c r="J1" s="450" t="s">
        <v>487</v>
      </c>
      <c r="K1" s="450" t="s">
        <v>488</v>
      </c>
      <c r="L1" s="450" t="s">
        <v>489</v>
      </c>
      <c r="M1" s="450" t="s">
        <v>490</v>
      </c>
      <c r="N1" s="450" t="s">
        <v>491</v>
      </c>
      <c r="O1" s="450" t="s">
        <v>492</v>
      </c>
      <c r="P1" s="450" t="s">
        <v>493</v>
      </c>
      <c r="Q1" s="450" t="s">
        <v>494</v>
      </c>
      <c r="R1" s="450" t="s">
        <v>495</v>
      </c>
      <c r="S1" s="450" t="s">
        <v>496</v>
      </c>
      <c r="T1" s="450" t="s">
        <v>497</v>
      </c>
      <c r="U1" s="450" t="s">
        <v>498</v>
      </c>
      <c r="V1" s="450" t="s">
        <v>499</v>
      </c>
      <c r="W1" s="450" t="s">
        <v>500</v>
      </c>
      <c r="AA1" s="450" t="s">
        <v>501</v>
      </c>
      <c r="AB1" s="450" t="s">
        <v>502</v>
      </c>
      <c r="AC1" s="450" t="s">
        <v>503</v>
      </c>
    </row>
    <row r="2" spans="1:48" ht="12.75">
      <c r="A2" t="s">
        <v>428</v>
      </c>
      <c r="B2" t="s">
        <v>419</v>
      </c>
      <c r="C2" t="s">
        <v>401</v>
      </c>
      <c r="D2" t="s">
        <v>99</v>
      </c>
      <c r="E2" t="s">
        <v>99</v>
      </c>
      <c r="F2" t="s">
        <v>117</v>
      </c>
      <c r="G2" t="s">
        <v>100</v>
      </c>
      <c r="H2" t="s">
        <v>100</v>
      </c>
      <c r="I2" t="s">
        <v>99</v>
      </c>
      <c r="J2" t="s">
        <v>99</v>
      </c>
      <c r="K2" t="s">
        <v>99</v>
      </c>
      <c r="L2" t="s">
        <v>99</v>
      </c>
      <c r="M2" t="s">
        <v>99</v>
      </c>
      <c r="N2" t="s">
        <v>99</v>
      </c>
      <c r="O2" t="s">
        <v>99</v>
      </c>
      <c r="P2" t="s">
        <v>268</v>
      </c>
      <c r="Q2" t="s">
        <v>268</v>
      </c>
      <c r="R2" t="s">
        <v>242</v>
      </c>
      <c r="S2" t="s">
        <v>268</v>
      </c>
      <c r="T2" t="s">
        <v>268</v>
      </c>
      <c r="U2" t="s">
        <v>242</v>
      </c>
      <c r="V2" t="s">
        <v>635</v>
      </c>
      <c r="W2" t="s">
        <v>730</v>
      </c>
      <c r="Z2" t="s">
        <v>268</v>
      </c>
      <c r="AA2" t="s">
        <v>308</v>
      </c>
      <c r="AB2" t="s">
        <v>315</v>
      </c>
      <c r="AC2" t="s">
        <v>318</v>
      </c>
      <c r="AD2" t="s">
        <v>1043</v>
      </c>
      <c r="AE2" t="s">
        <v>134</v>
      </c>
      <c r="AF2" t="s">
        <v>364</v>
      </c>
      <c r="AG2" t="s">
        <v>134</v>
      </c>
      <c r="AI2" t="s">
        <v>818</v>
      </c>
      <c r="AL2" t="s">
        <v>1043</v>
      </c>
      <c r="AM2" t="s">
        <v>1043</v>
      </c>
      <c r="AN2" t="s">
        <v>1043</v>
      </c>
      <c r="AO2" t="s">
        <v>1043</v>
      </c>
      <c r="AR2" t="s">
        <v>1045</v>
      </c>
      <c r="AS2" t="s">
        <v>1045</v>
      </c>
      <c r="AT2" t="s">
        <v>1048</v>
      </c>
      <c r="AU2" t="s">
        <v>1048</v>
      </c>
      <c r="AV2" t="s">
        <v>1043</v>
      </c>
    </row>
    <row r="3" spans="1:48" ht="12.75">
      <c r="A3" t="s">
        <v>429</v>
      </c>
      <c r="B3" t="s">
        <v>420</v>
      </c>
      <c r="C3" t="s">
        <v>402</v>
      </c>
      <c r="D3" t="s">
        <v>100</v>
      </c>
      <c r="E3" t="s">
        <v>100</v>
      </c>
      <c r="F3" t="s">
        <v>728</v>
      </c>
      <c r="G3" t="s">
        <v>108</v>
      </c>
      <c r="H3" t="s">
        <v>108</v>
      </c>
      <c r="I3" t="s">
        <v>100</v>
      </c>
      <c r="J3" t="s">
        <v>100</v>
      </c>
      <c r="K3" t="s">
        <v>100</v>
      </c>
      <c r="L3" t="s">
        <v>101</v>
      </c>
      <c r="M3" t="s">
        <v>113</v>
      </c>
      <c r="N3" t="s">
        <v>105</v>
      </c>
      <c r="O3" t="s">
        <v>100</v>
      </c>
      <c r="P3" t="s">
        <v>101</v>
      </c>
      <c r="Q3" t="s">
        <v>101</v>
      </c>
      <c r="R3" t="s">
        <v>243</v>
      </c>
      <c r="S3" t="s">
        <v>101</v>
      </c>
      <c r="T3" t="s">
        <v>101</v>
      </c>
      <c r="U3" t="s">
        <v>243</v>
      </c>
      <c r="V3" t="s">
        <v>636</v>
      </c>
      <c r="W3" t="s">
        <v>731</v>
      </c>
      <c r="Z3" t="s">
        <v>101</v>
      </c>
      <c r="AA3" t="s">
        <v>309</v>
      </c>
      <c r="AB3" t="s">
        <v>316</v>
      </c>
      <c r="AC3" t="s">
        <v>319</v>
      </c>
      <c r="AD3" t="s">
        <v>1044</v>
      </c>
      <c r="AE3" t="s">
        <v>360</v>
      </c>
      <c r="AF3" t="s">
        <v>365</v>
      </c>
      <c r="AG3" t="s">
        <v>360</v>
      </c>
      <c r="AI3" t="s">
        <v>819</v>
      </c>
      <c r="AL3" t="s">
        <v>1044</v>
      </c>
      <c r="AM3" t="s">
        <v>1044</v>
      </c>
      <c r="AN3" t="s">
        <v>1044</v>
      </c>
      <c r="AO3" t="s">
        <v>1044</v>
      </c>
      <c r="AV3" t="s">
        <v>1044</v>
      </c>
    </row>
    <row r="4" spans="1:48" ht="12.75">
      <c r="A4" t="s">
        <v>430</v>
      </c>
      <c r="B4" t="s">
        <v>421</v>
      </c>
      <c r="C4" t="s">
        <v>403</v>
      </c>
      <c r="D4" t="s">
        <v>101</v>
      </c>
      <c r="E4" t="s">
        <v>108</v>
      </c>
      <c r="F4" t="s">
        <v>101</v>
      </c>
      <c r="G4" t="s">
        <v>115</v>
      </c>
      <c r="H4" t="s">
        <v>115</v>
      </c>
      <c r="I4" t="s">
        <v>107</v>
      </c>
      <c r="J4" t="s">
        <v>107</v>
      </c>
      <c r="K4" t="s">
        <v>103</v>
      </c>
      <c r="L4" t="s">
        <v>103</v>
      </c>
      <c r="M4" t="s">
        <v>117</v>
      </c>
      <c r="N4" t="s">
        <v>113</v>
      </c>
      <c r="O4" t="s">
        <v>101</v>
      </c>
      <c r="P4" t="s">
        <v>272</v>
      </c>
      <c r="Q4" t="s">
        <v>272</v>
      </c>
      <c r="R4" t="s">
        <v>244</v>
      </c>
      <c r="S4" t="s">
        <v>269</v>
      </c>
      <c r="T4" t="s">
        <v>269</v>
      </c>
      <c r="U4" t="s">
        <v>244</v>
      </c>
      <c r="V4" t="s">
        <v>637</v>
      </c>
      <c r="W4" t="s">
        <v>438</v>
      </c>
      <c r="Z4" t="s">
        <v>272</v>
      </c>
      <c r="AA4" t="s">
        <v>309</v>
      </c>
      <c r="AB4" t="s">
        <v>316</v>
      </c>
      <c r="AC4" t="s">
        <v>320</v>
      </c>
      <c r="AD4" t="s">
        <v>1045</v>
      </c>
      <c r="AE4" t="s">
        <v>133</v>
      </c>
      <c r="AF4" t="s">
        <v>207</v>
      </c>
      <c r="AG4" t="s">
        <v>1027</v>
      </c>
      <c r="AI4" t="s">
        <v>820</v>
      </c>
      <c r="AL4" t="s">
        <v>1045</v>
      </c>
      <c r="AM4" t="s">
        <v>1045</v>
      </c>
      <c r="AN4" t="s">
        <v>1045</v>
      </c>
      <c r="AO4" t="s">
        <v>1045</v>
      </c>
      <c r="AV4" t="s">
        <v>1045</v>
      </c>
    </row>
    <row r="5" spans="1:48" ht="12.75">
      <c r="A5" t="s">
        <v>205</v>
      </c>
      <c r="B5" t="s">
        <v>726</v>
      </c>
      <c r="C5" t="s">
        <v>404</v>
      </c>
      <c r="D5" t="s">
        <v>108</v>
      </c>
      <c r="E5" t="s">
        <v>113</v>
      </c>
      <c r="F5" t="s">
        <v>102</v>
      </c>
      <c r="G5" t="s">
        <v>118</v>
      </c>
      <c r="H5" t="s">
        <v>728</v>
      </c>
      <c r="I5" t="s">
        <v>108</v>
      </c>
      <c r="J5" t="s">
        <v>108</v>
      </c>
      <c r="K5" t="s">
        <v>108</v>
      </c>
      <c r="L5" t="s">
        <v>108</v>
      </c>
      <c r="M5" t="s">
        <v>124</v>
      </c>
      <c r="N5" t="s">
        <v>117</v>
      </c>
      <c r="O5" t="s">
        <v>107</v>
      </c>
      <c r="P5" t="s">
        <v>599</v>
      </c>
      <c r="Q5" t="s">
        <v>272</v>
      </c>
      <c r="R5" t="s">
        <v>245</v>
      </c>
      <c r="S5" t="s">
        <v>270</v>
      </c>
      <c r="T5" t="s">
        <v>270</v>
      </c>
      <c r="U5" t="s">
        <v>245</v>
      </c>
      <c r="V5" t="s">
        <v>638</v>
      </c>
      <c r="Z5" t="s">
        <v>599</v>
      </c>
      <c r="AA5" t="s">
        <v>310</v>
      </c>
      <c r="AC5" t="s">
        <v>321</v>
      </c>
      <c r="AD5" t="s">
        <v>1046</v>
      </c>
      <c r="AE5" t="s">
        <v>361</v>
      </c>
      <c r="AG5" t="s">
        <v>362</v>
      </c>
      <c r="AI5" t="s">
        <v>821</v>
      </c>
      <c r="AL5" t="s">
        <v>1046</v>
      </c>
      <c r="AM5" t="s">
        <v>1046</v>
      </c>
      <c r="AN5" t="s">
        <v>1046</v>
      </c>
      <c r="AO5" t="s">
        <v>1046</v>
      </c>
      <c r="AV5" t="s">
        <v>1046</v>
      </c>
    </row>
    <row r="6" spans="1:48" ht="12.75">
      <c r="A6" t="s">
        <v>431</v>
      </c>
      <c r="B6" t="s">
        <v>727</v>
      </c>
      <c r="C6" t="s">
        <v>405</v>
      </c>
      <c r="D6" t="s">
        <v>115</v>
      </c>
      <c r="E6" t="s">
        <v>114</v>
      </c>
      <c r="F6" t="s">
        <v>103</v>
      </c>
      <c r="G6" t="s">
        <v>728</v>
      </c>
      <c r="H6" t="s">
        <v>103</v>
      </c>
      <c r="I6" t="s">
        <v>114</v>
      </c>
      <c r="J6" t="s">
        <v>115</v>
      </c>
      <c r="K6" t="s">
        <v>113</v>
      </c>
      <c r="L6" t="s">
        <v>113</v>
      </c>
      <c r="M6" t="s">
        <v>115</v>
      </c>
      <c r="N6" t="s">
        <v>120</v>
      </c>
      <c r="O6" t="s">
        <v>108</v>
      </c>
      <c r="P6" t="s">
        <v>599</v>
      </c>
      <c r="Q6" t="s">
        <v>271</v>
      </c>
      <c r="R6" t="s">
        <v>295</v>
      </c>
      <c r="S6" t="s">
        <v>272</v>
      </c>
      <c r="T6" t="s">
        <v>272</v>
      </c>
      <c r="U6" t="s">
        <v>246</v>
      </c>
      <c r="V6" t="s">
        <v>639</v>
      </c>
      <c r="Z6" t="s">
        <v>728</v>
      </c>
      <c r="AA6" t="s">
        <v>312</v>
      </c>
      <c r="AD6" t="s">
        <v>1047</v>
      </c>
      <c r="AE6" t="s">
        <v>362</v>
      </c>
      <c r="AI6" t="s">
        <v>822</v>
      </c>
      <c r="AL6" t="s">
        <v>1047</v>
      </c>
      <c r="AM6" t="s">
        <v>1047</v>
      </c>
      <c r="AN6" t="s">
        <v>1047</v>
      </c>
      <c r="AO6" t="s">
        <v>1047</v>
      </c>
      <c r="AV6" t="s">
        <v>1047</v>
      </c>
    </row>
    <row r="7" spans="1:48" ht="12.75">
      <c r="A7" t="s">
        <v>504</v>
      </c>
      <c r="B7" t="s">
        <v>728</v>
      </c>
      <c r="C7" t="s">
        <v>407</v>
      </c>
      <c r="D7" t="s">
        <v>124</v>
      </c>
      <c r="E7" t="s">
        <v>118</v>
      </c>
      <c r="F7" t="s">
        <v>106</v>
      </c>
      <c r="G7" t="s">
        <v>128</v>
      </c>
      <c r="H7" t="s">
        <v>108</v>
      </c>
      <c r="I7" t="s">
        <v>115</v>
      </c>
      <c r="J7" t="s">
        <v>728</v>
      </c>
      <c r="K7" t="s">
        <v>114</v>
      </c>
      <c r="L7" t="s">
        <v>114</v>
      </c>
      <c r="M7" t="s">
        <v>117</v>
      </c>
      <c r="O7" t="s">
        <v>114</v>
      </c>
      <c r="P7" t="s">
        <v>272</v>
      </c>
      <c r="Q7" t="s">
        <v>272</v>
      </c>
      <c r="R7" t="s">
        <v>296</v>
      </c>
      <c r="S7" t="s">
        <v>599</v>
      </c>
      <c r="T7" t="s">
        <v>272</v>
      </c>
      <c r="AD7" t="s">
        <v>1048</v>
      </c>
      <c r="AE7" t="s">
        <v>362</v>
      </c>
      <c r="AI7" t="s">
        <v>823</v>
      </c>
      <c r="AL7" t="s">
        <v>1048</v>
      </c>
      <c r="AM7" t="s">
        <v>1048</v>
      </c>
      <c r="AN7" t="s">
        <v>1048</v>
      </c>
      <c r="AO7" t="s">
        <v>1048</v>
      </c>
      <c r="AV7" t="s">
        <v>1048</v>
      </c>
    </row>
    <row r="8" spans="1:35" ht="12.75">
      <c r="A8" t="s">
        <v>728</v>
      </c>
      <c r="C8" t="s">
        <v>870</v>
      </c>
      <c r="D8" t="s">
        <v>728</v>
      </c>
      <c r="E8" t="s">
        <v>728</v>
      </c>
      <c r="F8" t="s">
        <v>107</v>
      </c>
      <c r="G8" t="s">
        <v>108</v>
      </c>
      <c r="H8" t="s">
        <v>114</v>
      </c>
      <c r="I8" t="s">
        <v>118</v>
      </c>
      <c r="J8" t="s">
        <v>105</v>
      </c>
      <c r="K8" t="s">
        <v>124</v>
      </c>
      <c r="L8" t="s">
        <v>116</v>
      </c>
      <c r="M8" t="s">
        <v>120</v>
      </c>
      <c r="O8" t="s">
        <v>115</v>
      </c>
      <c r="P8" t="s">
        <v>599</v>
      </c>
      <c r="R8" t="s">
        <v>297</v>
      </c>
      <c r="S8" t="s">
        <v>599</v>
      </c>
      <c r="AD8" t="s">
        <v>1049</v>
      </c>
      <c r="AI8" t="s">
        <v>825</v>
      </c>
    </row>
    <row r="9" spans="1:35" ht="12.75">
      <c r="A9" t="s">
        <v>505</v>
      </c>
      <c r="C9" t="s">
        <v>408</v>
      </c>
      <c r="D9" t="s">
        <v>105</v>
      </c>
      <c r="E9" t="s">
        <v>114</v>
      </c>
      <c r="F9" t="s">
        <v>108</v>
      </c>
      <c r="G9" t="s">
        <v>113</v>
      </c>
      <c r="H9" t="s">
        <v>115</v>
      </c>
      <c r="I9" t="s">
        <v>124</v>
      </c>
      <c r="J9" t="s">
        <v>106</v>
      </c>
      <c r="K9" t="s">
        <v>120</v>
      </c>
      <c r="L9" t="s">
        <v>120</v>
      </c>
      <c r="M9" t="s">
        <v>117</v>
      </c>
      <c r="O9" t="s">
        <v>118</v>
      </c>
      <c r="R9" t="s">
        <v>298</v>
      </c>
      <c r="AI9" t="s">
        <v>826</v>
      </c>
    </row>
    <row r="10" spans="1:35" ht="12.75">
      <c r="A10" t="s">
        <v>108</v>
      </c>
      <c r="C10" t="s">
        <v>409</v>
      </c>
      <c r="D10" t="s">
        <v>106</v>
      </c>
      <c r="E10" t="s">
        <v>116</v>
      </c>
      <c r="F10" t="s">
        <v>129</v>
      </c>
      <c r="G10" t="s">
        <v>114</v>
      </c>
      <c r="H10" t="s">
        <v>116</v>
      </c>
      <c r="I10" t="s">
        <v>728</v>
      </c>
      <c r="J10" t="s">
        <v>107</v>
      </c>
      <c r="L10" t="s">
        <v>124</v>
      </c>
      <c r="M10" t="s">
        <v>120</v>
      </c>
      <c r="O10" t="s">
        <v>124</v>
      </c>
      <c r="R10" t="s">
        <v>299</v>
      </c>
      <c r="AI10" t="s">
        <v>827</v>
      </c>
    </row>
    <row r="11" spans="1:35" ht="12.75">
      <c r="A11" t="s">
        <v>110</v>
      </c>
      <c r="C11" t="s">
        <v>409</v>
      </c>
      <c r="D11" t="s">
        <v>107</v>
      </c>
      <c r="E11" t="s">
        <v>117</v>
      </c>
      <c r="F11" t="s">
        <v>110</v>
      </c>
      <c r="G11" t="s">
        <v>115</v>
      </c>
      <c r="H11" t="s">
        <v>117</v>
      </c>
      <c r="I11" t="s">
        <v>109</v>
      </c>
      <c r="J11" t="s">
        <v>108</v>
      </c>
      <c r="L11" t="s">
        <v>120</v>
      </c>
      <c r="O11" t="s">
        <v>728</v>
      </c>
      <c r="R11" t="s">
        <v>300</v>
      </c>
      <c r="AI11" t="s">
        <v>828</v>
      </c>
    </row>
    <row r="12" spans="1:35" ht="12.75">
      <c r="A12" t="s">
        <v>112</v>
      </c>
      <c r="D12" t="s">
        <v>108</v>
      </c>
      <c r="E12" t="s">
        <v>118</v>
      </c>
      <c r="F12" t="s">
        <v>111</v>
      </c>
      <c r="G12" t="s">
        <v>116</v>
      </c>
      <c r="H12" t="s">
        <v>118</v>
      </c>
      <c r="I12" t="s">
        <v>110</v>
      </c>
      <c r="J12" t="s">
        <v>109</v>
      </c>
      <c r="L12" t="s">
        <v>120</v>
      </c>
      <c r="O12" t="s">
        <v>110</v>
      </c>
      <c r="AI12" t="s">
        <v>829</v>
      </c>
    </row>
    <row r="13" spans="1:35" ht="12.75">
      <c r="A13" t="s">
        <v>113</v>
      </c>
      <c r="D13" t="s">
        <v>109</v>
      </c>
      <c r="E13" t="s">
        <v>120</v>
      </c>
      <c r="F13" t="s">
        <v>132</v>
      </c>
      <c r="G13" t="s">
        <v>117</v>
      </c>
      <c r="H13" t="s">
        <v>120</v>
      </c>
      <c r="I13" t="s">
        <v>111</v>
      </c>
      <c r="J13" t="s">
        <v>110</v>
      </c>
      <c r="O13" t="s">
        <v>111</v>
      </c>
      <c r="AI13" t="s">
        <v>830</v>
      </c>
    </row>
    <row r="14" spans="1:15" ht="12.75">
      <c r="A14" t="s">
        <v>114</v>
      </c>
      <c r="D14" t="s">
        <v>110</v>
      </c>
      <c r="E14" t="s">
        <v>123</v>
      </c>
      <c r="F14" t="s">
        <v>133</v>
      </c>
      <c r="G14" t="s">
        <v>118</v>
      </c>
      <c r="H14" t="s">
        <v>124</v>
      </c>
      <c r="I14" t="s">
        <v>112</v>
      </c>
      <c r="J14" t="s">
        <v>112</v>
      </c>
      <c r="O14" t="s">
        <v>112</v>
      </c>
    </row>
    <row r="15" spans="1:15" ht="12.75">
      <c r="A15" t="s">
        <v>115</v>
      </c>
      <c r="D15" t="s">
        <v>111</v>
      </c>
      <c r="E15" t="s">
        <v>124</v>
      </c>
      <c r="F15" t="s">
        <v>134</v>
      </c>
      <c r="G15" t="s">
        <v>120</v>
      </c>
      <c r="H15" t="s">
        <v>118</v>
      </c>
      <c r="I15" t="s">
        <v>113</v>
      </c>
      <c r="J15" t="s">
        <v>113</v>
      </c>
      <c r="O15" t="s">
        <v>113</v>
      </c>
    </row>
    <row r="16" spans="1:15" ht="12.75">
      <c r="A16" t="s">
        <v>116</v>
      </c>
      <c r="D16" t="s">
        <v>112</v>
      </c>
      <c r="E16" t="s">
        <v>120</v>
      </c>
      <c r="F16" t="s">
        <v>135</v>
      </c>
      <c r="G16" t="s">
        <v>124</v>
      </c>
      <c r="H16" t="s">
        <v>120</v>
      </c>
      <c r="I16" t="s">
        <v>114</v>
      </c>
      <c r="J16" t="s">
        <v>114</v>
      </c>
      <c r="O16" t="s">
        <v>114</v>
      </c>
    </row>
    <row r="17" spans="1:15" ht="12.75">
      <c r="A17" t="s">
        <v>117</v>
      </c>
      <c r="D17" t="s">
        <v>113</v>
      </c>
      <c r="F17" t="s">
        <v>114</v>
      </c>
      <c r="G17" t="s">
        <v>116</v>
      </c>
      <c r="I17" t="s">
        <v>115</v>
      </c>
      <c r="J17" t="s">
        <v>115</v>
      </c>
      <c r="O17" t="s">
        <v>115</v>
      </c>
    </row>
    <row r="18" spans="1:15" ht="12.75">
      <c r="A18" t="s">
        <v>118</v>
      </c>
      <c r="D18" t="s">
        <v>114</v>
      </c>
      <c r="F18" t="s">
        <v>115</v>
      </c>
      <c r="G18" t="s">
        <v>117</v>
      </c>
      <c r="I18" t="s">
        <v>116</v>
      </c>
      <c r="J18" t="s">
        <v>116</v>
      </c>
      <c r="O18" t="s">
        <v>116</v>
      </c>
    </row>
    <row r="19" spans="1:15" ht="12.75">
      <c r="A19" t="s">
        <v>120</v>
      </c>
      <c r="D19" t="s">
        <v>115</v>
      </c>
      <c r="F19" t="s">
        <v>116</v>
      </c>
      <c r="G19" t="s">
        <v>118</v>
      </c>
      <c r="I19" t="s">
        <v>117</v>
      </c>
      <c r="J19" t="s">
        <v>117</v>
      </c>
      <c r="O19" t="s">
        <v>117</v>
      </c>
    </row>
    <row r="20" spans="1:15" ht="12.75">
      <c r="A20" t="s">
        <v>124</v>
      </c>
      <c r="D20" t="s">
        <v>116</v>
      </c>
      <c r="F20" t="s">
        <v>117</v>
      </c>
      <c r="G20" t="s">
        <v>120</v>
      </c>
      <c r="I20" t="s">
        <v>118</v>
      </c>
      <c r="J20" t="s">
        <v>118</v>
      </c>
      <c r="O20" t="s">
        <v>118</v>
      </c>
    </row>
    <row r="21" spans="1:15" ht="12.75">
      <c r="A21" t="s">
        <v>728</v>
      </c>
      <c r="D21" t="s">
        <v>117</v>
      </c>
      <c r="F21" t="s">
        <v>118</v>
      </c>
      <c r="I21" t="s">
        <v>120</v>
      </c>
      <c r="J21" t="s">
        <v>119</v>
      </c>
      <c r="O21" t="s">
        <v>119</v>
      </c>
    </row>
    <row r="22" spans="4:15" ht="12.75">
      <c r="D22" t="s">
        <v>118</v>
      </c>
      <c r="F22" t="s">
        <v>120</v>
      </c>
      <c r="I22" t="s">
        <v>123</v>
      </c>
      <c r="J22" t="s">
        <v>120</v>
      </c>
      <c r="O22" t="s">
        <v>120</v>
      </c>
    </row>
    <row r="23" spans="4:15" ht="12.75">
      <c r="D23" t="s">
        <v>119</v>
      </c>
      <c r="F23" t="s">
        <v>124</v>
      </c>
      <c r="I23" t="s">
        <v>124</v>
      </c>
      <c r="J23" t="s">
        <v>124</v>
      </c>
      <c r="O23" t="s">
        <v>124</v>
      </c>
    </row>
    <row r="24" spans="4:15" ht="12.75">
      <c r="D24" t="s">
        <v>120</v>
      </c>
      <c r="F24" t="s">
        <v>118</v>
      </c>
      <c r="J24" t="s">
        <v>123</v>
      </c>
      <c r="O24" t="s">
        <v>123</v>
      </c>
    </row>
    <row r="25" spans="4:6" ht="12.75">
      <c r="D25" t="s">
        <v>122</v>
      </c>
      <c r="F25" t="s">
        <v>119</v>
      </c>
    </row>
    <row r="26" spans="4:6" ht="12.75">
      <c r="D26" t="s">
        <v>123</v>
      </c>
      <c r="F26" t="s">
        <v>120</v>
      </c>
    </row>
    <row r="27" spans="4:6" ht="12.75">
      <c r="D27" t="s">
        <v>124</v>
      </c>
      <c r="F27" t="s">
        <v>123</v>
      </c>
    </row>
    <row r="28" ht="12.75">
      <c r="F28" t="s">
        <v>124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61" t="s">
        <v>506</v>
      </c>
      <c r="C3" s="561"/>
    </row>
    <row r="4" spans="2:3" ht="12.75">
      <c r="B4" s="451" t="s">
        <v>507</v>
      </c>
      <c r="C4" s="452">
        <f>DatosMenores!D66</f>
        <v>212</v>
      </c>
    </row>
    <row r="5" spans="2:3" ht="12.75">
      <c r="B5" s="451" t="s">
        <v>508</v>
      </c>
      <c r="C5" s="453">
        <f>DatosMenores!D67</f>
        <v>39</v>
      </c>
    </row>
    <row r="6" spans="2:3" ht="12.75">
      <c r="B6" s="451" t="s">
        <v>509</v>
      </c>
      <c r="C6" s="453">
        <f>DatosMenores!D68</f>
        <v>87</v>
      </c>
    </row>
    <row r="7" spans="2:3" ht="25.5">
      <c r="B7" s="451" t="s">
        <v>510</v>
      </c>
      <c r="C7" s="453">
        <f>DatosMenores!D71</f>
        <v>40</v>
      </c>
    </row>
    <row r="8" spans="2:3" ht="25.5">
      <c r="B8" s="451" t="s">
        <v>511</v>
      </c>
      <c r="C8" s="453">
        <f>DatosMenores!D72</f>
        <v>42</v>
      </c>
    </row>
    <row r="9" spans="2:3" ht="25.5">
      <c r="B9" s="451" t="s">
        <v>512</v>
      </c>
      <c r="C9" s="453">
        <f>DatosMenores!D73</f>
        <v>44</v>
      </c>
    </row>
    <row r="10" spans="2:3" ht="25.5">
      <c r="B10" s="451" t="s">
        <v>849</v>
      </c>
      <c r="C10" s="453">
        <f>DatosMenores!D75</f>
        <v>2</v>
      </c>
    </row>
    <row r="11" spans="2:3" ht="12.75">
      <c r="B11" s="451" t="s">
        <v>513</v>
      </c>
      <c r="C11" s="453">
        <f>DatosMenores!D74</f>
        <v>3</v>
      </c>
    </row>
    <row r="12" spans="2:3" ht="12.75">
      <c r="B12" s="451" t="s">
        <v>514</v>
      </c>
      <c r="C12" s="453">
        <f>DatosMenores!D76</f>
        <v>3</v>
      </c>
    </row>
    <row r="13" spans="2:3" ht="25.5">
      <c r="B13" s="451" t="s">
        <v>515</v>
      </c>
      <c r="C13" s="453">
        <f>DatosMenores!D69</f>
        <v>0</v>
      </c>
    </row>
    <row r="14" spans="2:3" ht="25.5">
      <c r="B14" s="451" t="s">
        <v>516</v>
      </c>
      <c r="C14" s="453">
        <f>DatosMenores!D70</f>
        <v>32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61"/>
  <sheetViews>
    <sheetView showGridLines="0" showRowColHeaders="0" zoomScalePageLayoutView="0" workbookViewId="0" topLeftCell="A7">
      <selection activeCell="B8" sqref="B8"/>
    </sheetView>
  </sheetViews>
  <sheetFormatPr defaultColWidth="11.421875" defaultRowHeight="12.75"/>
  <cols>
    <col min="1" max="1" width="2.7109375" style="14" customWidth="1"/>
    <col min="2" max="2" width="58.140625" style="14" customWidth="1"/>
    <col min="3" max="3" width="6.421875" style="14" customWidth="1"/>
    <col min="4" max="4" width="58.140625" style="14" customWidth="1"/>
    <col min="5" max="16384" width="11.421875" style="14" customWidth="1"/>
  </cols>
  <sheetData>
    <row r="1" ht="6" customHeight="1"/>
    <row r="2" ht="5.25" customHeight="1"/>
    <row r="3" ht="18">
      <c r="B3" s="15" t="s">
        <v>552</v>
      </c>
    </row>
    <row r="4" ht="6.75" customHeight="1"/>
    <row r="6" spans="2:4" ht="12.75">
      <c r="B6" s="16" t="s">
        <v>553</v>
      </c>
      <c r="D6" s="16" t="s">
        <v>554</v>
      </c>
    </row>
    <row r="7" ht="8.25" customHeight="1"/>
    <row r="8" spans="2:4" ht="12.75">
      <c r="B8" s="17" t="s">
        <v>555</v>
      </c>
      <c r="D8" s="17" t="s">
        <v>556</v>
      </c>
    </row>
    <row r="9" spans="2:4" ht="12.75">
      <c r="B9" s="17" t="s">
        <v>557</v>
      </c>
      <c r="D9" s="17" t="s">
        <v>558</v>
      </c>
    </row>
    <row r="10" spans="2:4" ht="12.75">
      <c r="B10" s="17" t="s">
        <v>559</v>
      </c>
      <c r="D10" s="17" t="s">
        <v>560</v>
      </c>
    </row>
    <row r="11" spans="2:4" ht="12.75">
      <c r="B11" s="17" t="s">
        <v>561</v>
      </c>
      <c r="D11" s="17" t="s">
        <v>562</v>
      </c>
    </row>
    <row r="12" spans="2:4" ht="12.75">
      <c r="B12" s="17" t="s">
        <v>563</v>
      </c>
      <c r="D12" s="17" t="s">
        <v>564</v>
      </c>
    </row>
    <row r="13" spans="2:4" ht="12.75">
      <c r="B13" s="17" t="s">
        <v>565</v>
      </c>
      <c r="D13" s="17" t="s">
        <v>566</v>
      </c>
    </row>
    <row r="14" spans="2:4" ht="12.75">
      <c r="B14" s="17" t="s">
        <v>567</v>
      </c>
      <c r="D14" s="17" t="s">
        <v>568</v>
      </c>
    </row>
    <row r="15" spans="2:4" ht="12.75">
      <c r="B15" s="17" t="s">
        <v>569</v>
      </c>
      <c r="D15" s="17" t="s">
        <v>570</v>
      </c>
    </row>
    <row r="16" spans="2:4" ht="12.75">
      <c r="B16" s="17" t="s">
        <v>571</v>
      </c>
      <c r="D16" s="17" t="s">
        <v>572</v>
      </c>
    </row>
    <row r="17" spans="2:4" ht="12.75">
      <c r="B17" s="17" t="s">
        <v>573</v>
      </c>
      <c r="D17" s="17" t="s">
        <v>574</v>
      </c>
    </row>
    <row r="18" spans="2:4" ht="12.75">
      <c r="B18" s="17" t="s">
        <v>575</v>
      </c>
      <c r="D18" s="17" t="s">
        <v>576</v>
      </c>
    </row>
    <row r="19" spans="2:4" ht="12.75">
      <c r="B19" s="17" t="s">
        <v>577</v>
      </c>
      <c r="D19" s="17" t="s">
        <v>578</v>
      </c>
    </row>
    <row r="20" spans="2:4" ht="12.75">
      <c r="B20" s="17" t="s">
        <v>579</v>
      </c>
      <c r="D20" s="17"/>
    </row>
    <row r="21" ht="20.25" customHeight="1">
      <c r="B21" s="17"/>
    </row>
    <row r="22" spans="2:4" ht="12.75">
      <c r="B22" s="16" t="s">
        <v>580</v>
      </c>
      <c r="D22" s="18"/>
    </row>
    <row r="23" ht="8.25" customHeight="1"/>
    <row r="24" spans="2:4" ht="12.75">
      <c r="B24" s="19" t="s">
        <v>581</v>
      </c>
      <c r="D24" s="17"/>
    </row>
    <row r="25" spans="2:4" ht="12.75">
      <c r="B25" s="19" t="s">
        <v>582</v>
      </c>
      <c r="D25" s="17"/>
    </row>
    <row r="26" spans="2:4" ht="12.75">
      <c r="B26" s="19" t="s">
        <v>583</v>
      </c>
      <c r="D26" s="17"/>
    </row>
    <row r="27" spans="2:4" ht="12.75">
      <c r="B27" s="19" t="s">
        <v>584</v>
      </c>
      <c r="D27" s="17"/>
    </row>
    <row r="28" spans="2:4" ht="12.75">
      <c r="B28" s="19" t="s">
        <v>585</v>
      </c>
      <c r="D28" s="17"/>
    </row>
    <row r="29" spans="2:4" ht="12.75">
      <c r="B29" s="19" t="s">
        <v>586</v>
      </c>
      <c r="D29" s="17"/>
    </row>
    <row r="30" spans="2:4" ht="12.75">
      <c r="B30" s="19" t="s">
        <v>587</v>
      </c>
      <c r="D30" s="17"/>
    </row>
    <row r="31" spans="2:4" ht="12.75">
      <c r="B31" s="19" t="s">
        <v>588</v>
      </c>
      <c r="D31" s="17"/>
    </row>
    <row r="32" ht="20.25" customHeight="1">
      <c r="B32" s="17"/>
    </row>
    <row r="33" spans="2:4" ht="12.75">
      <c r="B33" s="16" t="s">
        <v>589</v>
      </c>
      <c r="D33" s="16" t="s">
        <v>590</v>
      </c>
    </row>
    <row r="34" ht="7.5" customHeight="1"/>
    <row r="35" spans="2:4" ht="12.75">
      <c r="B35" s="17" t="s">
        <v>591</v>
      </c>
      <c r="D35" s="17" t="s">
        <v>592</v>
      </c>
    </row>
    <row r="36" spans="2:4" ht="12.75">
      <c r="B36" s="17" t="s">
        <v>593</v>
      </c>
      <c r="D36" s="17" t="s">
        <v>594</v>
      </c>
    </row>
    <row r="37" spans="2:4" ht="12.75">
      <c r="B37" s="17" t="s">
        <v>595</v>
      </c>
      <c r="D37" s="17" t="s">
        <v>596</v>
      </c>
    </row>
    <row r="38" spans="2:4" ht="12.75">
      <c r="B38" s="17" t="s">
        <v>597</v>
      </c>
      <c r="D38" s="17" t="s">
        <v>598</v>
      </c>
    </row>
    <row r="39" spans="2:4" ht="12.75">
      <c r="B39" s="17" t="s">
        <v>599</v>
      </c>
      <c r="D39" s="17" t="s">
        <v>600</v>
      </c>
    </row>
    <row r="40" spans="2:4" ht="12.75">
      <c r="B40" s="17" t="s">
        <v>601</v>
      </c>
      <c r="D40" s="17"/>
    </row>
    <row r="41" ht="20.25" customHeight="1"/>
    <row r="42" spans="2:4" ht="12.75">
      <c r="B42" s="16" t="s">
        <v>602</v>
      </c>
      <c r="D42" s="16" t="s">
        <v>603</v>
      </c>
    </row>
    <row r="43" ht="8.25" customHeight="1"/>
    <row r="44" spans="2:4" ht="12.75">
      <c r="B44" s="17" t="s">
        <v>592</v>
      </c>
      <c r="D44" s="19" t="s">
        <v>604</v>
      </c>
    </row>
    <row r="45" spans="2:4" ht="12.75">
      <c r="B45" s="17" t="s">
        <v>605</v>
      </c>
      <c r="D45" s="19" t="s">
        <v>606</v>
      </c>
    </row>
    <row r="46" spans="2:4" ht="12.75">
      <c r="B46" s="17" t="s">
        <v>607</v>
      </c>
      <c r="D46" s="19" t="s">
        <v>608</v>
      </c>
    </row>
    <row r="47" spans="2:4" ht="12.75">
      <c r="B47" s="17" t="s">
        <v>598</v>
      </c>
      <c r="D47" s="19" t="s">
        <v>609</v>
      </c>
    </row>
    <row r="48" spans="2:4" ht="12.75">
      <c r="B48" s="17" t="s">
        <v>600</v>
      </c>
      <c r="D48" s="19" t="s">
        <v>610</v>
      </c>
    </row>
    <row r="49" ht="12.75">
      <c r="D49" s="19" t="s">
        <v>611</v>
      </c>
    </row>
    <row r="50" spans="2:4" ht="12.75">
      <c r="B50" s="16" t="s">
        <v>612</v>
      </c>
      <c r="D50" s="19" t="s">
        <v>613</v>
      </c>
    </row>
    <row r="51" ht="12.75">
      <c r="D51" s="19" t="s">
        <v>614</v>
      </c>
    </row>
    <row r="52" spans="2:4" ht="12.75">
      <c r="B52" s="19" t="s">
        <v>615</v>
      </c>
      <c r="D52" s="19" t="s">
        <v>616</v>
      </c>
    </row>
    <row r="53" spans="2:4" ht="12.75">
      <c r="B53" s="19" t="s">
        <v>617</v>
      </c>
      <c r="D53" s="19" t="s">
        <v>618</v>
      </c>
    </row>
    <row r="54" spans="2:4" ht="12.75">
      <c r="B54" s="19" t="s">
        <v>618</v>
      </c>
      <c r="D54" s="19" t="s">
        <v>619</v>
      </c>
    </row>
    <row r="55" ht="12.75">
      <c r="D55" s="19" t="s">
        <v>593</v>
      </c>
    </row>
    <row r="56" ht="12.75">
      <c r="D56" s="17"/>
    </row>
    <row r="57" spans="2:4" ht="12.75">
      <c r="B57" s="16" t="s">
        <v>620</v>
      </c>
      <c r="D57" s="17"/>
    </row>
    <row r="59" ht="12.75">
      <c r="B59" s="19" t="s">
        <v>618</v>
      </c>
    </row>
    <row r="60" ht="12.75">
      <c r="B60" s="19" t="s">
        <v>621</v>
      </c>
    </row>
    <row r="61" ht="12.75">
      <c r="B61" s="19" t="s">
        <v>593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FSup_Penal" display="Actividad en materia penal"/>
    <hyperlink ref="B25" location="FSup_Aforamientos" display="Aforamientos"/>
    <hyperlink ref="B26" r:id="rId1" display="Actividad en materia civil"/>
    <hyperlink ref="B27" location="FSup_ContenciosoAdm" display="Actividad en materia contencioso-administrativa"/>
    <hyperlink ref="B28" location="FSup_Laboral" display="Actividad en materia laboral"/>
    <hyperlink ref="B29" location="FSup_DilPrep_Origen" display="Diligencias preprocesales penales (origen)"/>
    <hyperlink ref="B30" location="FSup_DilPrep_Destino" display="Diligencias preprocesales penales (destino)"/>
    <hyperlink ref="B31" location="FSup_ActividadGub" display="Actividad gubernativa"/>
    <hyperlink ref="B35" location="MenoresDilyExp" display="Diligencias preliminares / expedientes de reforma"/>
    <hyperlink ref="D35" location="VGeneroProcSent" display="Procedimientos / sentencias"/>
    <hyperlink ref="B36" location="MenoresSent" display="Sentencias"/>
    <hyperlink ref="D36" location="VGeneroIncoa" display="Conductas delictivas en los procedimientos incoados"/>
    <hyperlink ref="B37" location="MenoresMed" display="Medidas"/>
    <hyperlink ref="D37" location="VGeneroCalif" display="Conductas delictivas en los procedimientos calificados"/>
    <hyperlink ref="B38" location="MenoresDel" display="Delitos"/>
    <hyperlink ref="D38" location="VGeneroParent" display="Parentesco entre víctima y agresor"/>
    <hyperlink ref="B39" location="MenoresFalt" display="Faltas"/>
    <hyperlink ref="D39" location="VGeneroMCaut" display="Medidas cautelares"/>
    <hyperlink ref="B40" location="MenoresProtec" display="Protección"/>
    <hyperlink ref="B44" location="VDomesticaProcSent" display="Procedimientos / sentencias"/>
    <hyperlink ref="D44" location="SegVialDilPrevias" display="Diligencias previas"/>
    <hyperlink ref="B45" location="VDomesticaIncoa" display="Procedimientos incoados"/>
    <hyperlink ref="D45" location="SegVialDilUrgentesIncoadas" display="Diligencias urgentes incoadas"/>
    <hyperlink ref="B46" location="VDomesticaCalif" display="Procedimientos calificados"/>
    <hyperlink ref="D46" location="SegVialDilUrgentesCalificadas" display="Diligencias urgentes calificadas"/>
    <hyperlink ref="B47" location="VDomesticaParent" display="Parentesco entre víctima y agresor"/>
    <hyperlink ref="D47" location="SegVialPAIncoados" display="Procedimientos abreviados incoados"/>
    <hyperlink ref="B48" location="VDomesticaMCaut" display="Medidas cautelares"/>
    <hyperlink ref="D48" location="SegVialPACalificados" display="Procedimientos abreviados calificados"/>
    <hyperlink ref="D49" location="SegVialSumIncoados" display="Sumarios incoados"/>
    <hyperlink ref="D50" location="SegVialSumCalificados" display="Sumarios calificados"/>
    <hyperlink ref="D51" location="SegVialJurIncoados" display="Jurados incoados"/>
    <hyperlink ref="B52" location="SinLaboralInfracciones" display="Infracciones"/>
    <hyperlink ref="D52" location="SegVialJurCalificados" display="Jurados calificados"/>
    <hyperlink ref="B53" location="SinLaboralDelitosCausasPend" display="Delitos causas pendientes"/>
    <hyperlink ref="D53" location="SegVialDilInvestigacion" display="Diligencias de investigación"/>
    <hyperlink ref="B54" location="SinLaboralDilInvestigacion" display="Diligencias de investigación"/>
    <hyperlink ref="D54" location="SegVialMedidasPrision" display="Medidas de prisión"/>
    <hyperlink ref="D55" location="SegVialSentencias" display="Sentencias"/>
    <hyperlink ref="B59" location="MedioAmbDilInvestigacion" display="Diligencias de investigación"/>
    <hyperlink ref="B60" location="MedioAmbProcJudiciales" display="Procedimientos judiciales"/>
    <hyperlink ref="B61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24"/>
  <sheetViews>
    <sheetView showGridLines="0" showRowColHeaders="0" zoomScale="125" zoomScaleNormal="125" zoomScalePageLayoutView="0" workbookViewId="0" topLeftCell="AQ7">
      <selection activeCell="BA40" sqref="BA40"/>
    </sheetView>
  </sheetViews>
  <sheetFormatPr defaultColWidth="11.421875" defaultRowHeight="12.75"/>
  <cols>
    <col min="1" max="1" width="2.7109375" style="387" customWidth="1"/>
    <col min="2" max="2" width="4.421875" style="387" customWidth="1"/>
    <col min="3" max="8" width="18.7109375" style="387" customWidth="1"/>
    <col min="9" max="9" width="4.421875" style="387" customWidth="1"/>
    <col min="10" max="10" width="2.7109375" style="387" customWidth="1"/>
    <col min="11" max="11" width="4.57421875" style="387" customWidth="1"/>
    <col min="12" max="12" width="20.7109375" style="387" customWidth="1"/>
    <col min="13" max="13" width="20.57421875" style="387" customWidth="1"/>
    <col min="14" max="16" width="20.7109375" style="387" customWidth="1"/>
    <col min="17" max="17" width="2.7109375" style="387" customWidth="1"/>
    <col min="18" max="18" width="4.57421875" style="387" customWidth="1"/>
    <col min="19" max="26" width="14.7109375" style="387" customWidth="1"/>
    <col min="27" max="27" width="4.57421875" style="387" customWidth="1"/>
    <col min="28" max="28" width="2.7109375" style="387" customWidth="1"/>
    <col min="29" max="29" width="4.57421875" style="387" customWidth="1"/>
    <col min="30" max="37" width="13.7109375" style="387" customWidth="1"/>
    <col min="38" max="38" width="4.57421875" style="387" customWidth="1"/>
    <col min="39" max="39" width="2.7109375" style="387" customWidth="1"/>
    <col min="40" max="40" width="4.57421875" style="387" customWidth="1"/>
    <col min="41" max="43" width="30.7109375" style="387" customWidth="1"/>
    <col min="44" max="44" width="4.57421875" style="387" customWidth="1"/>
    <col min="45" max="45" width="2.7109375" style="387" customWidth="1"/>
    <col min="46" max="46" width="4.57421875" style="387" customWidth="1"/>
    <col min="47" max="52" width="13.7109375" style="387" customWidth="1"/>
    <col min="53" max="53" width="4.57421875" style="387" customWidth="1"/>
    <col min="54" max="16384" width="11.421875" style="387" customWidth="1"/>
  </cols>
  <sheetData>
    <row r="1" spans="1:45" ht="18.75">
      <c r="A1" s="388"/>
      <c r="B1" s="389"/>
      <c r="C1" s="562" t="s">
        <v>517</v>
      </c>
      <c r="D1" s="562"/>
      <c r="E1" s="562"/>
      <c r="F1" s="562"/>
      <c r="G1" s="562"/>
      <c r="H1" s="562"/>
      <c r="J1" s="388"/>
      <c r="Q1" s="388"/>
      <c r="AB1" s="388"/>
      <c r="AM1" s="388"/>
      <c r="AS1" s="388"/>
    </row>
    <row r="2" spans="9:19" s="395" customFormat="1" ht="11.25">
      <c r="I2" s="396"/>
      <c r="S2" s="396"/>
    </row>
    <row r="3" spans="9:19" s="395" customFormat="1" ht="12.75">
      <c r="I3" s="387"/>
      <c r="L3" s="387"/>
      <c r="M3" s="387"/>
      <c r="N3" s="387"/>
      <c r="O3" s="387"/>
      <c r="P3" s="387"/>
      <c r="S3" s="396"/>
    </row>
    <row r="4" spans="3:52" s="398" customFormat="1" ht="14.25" customHeight="1">
      <c r="C4" s="556" t="s">
        <v>177</v>
      </c>
      <c r="D4" s="556"/>
      <c r="E4" s="556"/>
      <c r="F4" s="556"/>
      <c r="G4" s="556"/>
      <c r="H4" s="556"/>
      <c r="I4" s="387"/>
      <c r="L4" s="556" t="s">
        <v>390</v>
      </c>
      <c r="M4" s="556"/>
      <c r="N4" s="556"/>
      <c r="O4" s="556"/>
      <c r="P4" s="556"/>
      <c r="S4" s="556" t="s">
        <v>151</v>
      </c>
      <c r="T4" s="556"/>
      <c r="U4" s="556"/>
      <c r="V4" s="556"/>
      <c r="W4" s="556"/>
      <c r="X4" s="556"/>
      <c r="Y4" s="556"/>
      <c r="Z4" s="556"/>
      <c r="AD4" s="556" t="s">
        <v>137</v>
      </c>
      <c r="AE4" s="556"/>
      <c r="AF4" s="556"/>
      <c r="AG4" s="556"/>
      <c r="AH4" s="556"/>
      <c r="AI4" s="556"/>
      <c r="AJ4" s="556"/>
      <c r="AK4" s="556"/>
      <c r="AO4" s="556" t="s">
        <v>148</v>
      </c>
      <c r="AP4" s="556"/>
      <c r="AQ4" s="556"/>
      <c r="AU4" s="556" t="s">
        <v>506</v>
      </c>
      <c r="AV4" s="556"/>
      <c r="AW4" s="556"/>
      <c r="AX4" s="556"/>
      <c r="AY4" s="556"/>
      <c r="AZ4" s="556"/>
    </row>
    <row r="5" spans="9:45" s="398" customFormat="1" ht="14.25" customHeight="1">
      <c r="I5" s="387"/>
      <c r="AB5" s="395"/>
      <c r="AM5" s="395"/>
      <c r="AS5" s="395"/>
    </row>
    <row r="6" spans="9:45" s="398" customFormat="1" ht="14.25" customHeight="1">
      <c r="I6" s="387"/>
      <c r="L6" s="564" t="s">
        <v>366</v>
      </c>
      <c r="M6" s="565" t="s">
        <v>518</v>
      </c>
      <c r="N6" s="565" t="s">
        <v>519</v>
      </c>
      <c r="O6" s="566" t="s">
        <v>520</v>
      </c>
      <c r="P6" s="566"/>
      <c r="Q6" s="397"/>
      <c r="AB6" s="395"/>
      <c r="AM6" s="395"/>
      <c r="AS6" s="395"/>
    </row>
    <row r="7" spans="3:52" s="398" customFormat="1" ht="27">
      <c r="C7" s="563" t="s">
        <v>840</v>
      </c>
      <c r="D7" s="409" t="str">
        <f>DatosMenores!C53</f>
        <v>Incoadas en el año</v>
      </c>
      <c r="E7" s="401" t="str">
        <f>DatosMenores!C54</f>
        <v>Archivadas por edad menor de 14 años</v>
      </c>
      <c r="F7" s="401" t="str">
        <f>DatosMenores!C55</f>
        <v>Archivadas por desistimiento de incoación (art. 18)</v>
      </c>
      <c r="G7" s="412" t="str">
        <f>DatosMenores!C56</f>
        <v>Archivadas por otras causas</v>
      </c>
      <c r="H7" s="412" t="str">
        <f>DatosMenores!C57</f>
        <v>Pendientes a 31 de diciembre</v>
      </c>
      <c r="I7" s="387"/>
      <c r="K7" s="397"/>
      <c r="L7" s="564"/>
      <c r="M7" s="565"/>
      <c r="N7" s="565"/>
      <c r="O7" s="410" t="s">
        <v>521</v>
      </c>
      <c r="P7" s="412" t="s">
        <v>522</v>
      </c>
      <c r="Q7" s="397"/>
      <c r="S7" s="454" t="s">
        <v>523</v>
      </c>
      <c r="T7" s="400" t="s">
        <v>524</v>
      </c>
      <c r="U7" s="400" t="s">
        <v>525</v>
      </c>
      <c r="V7" s="400" t="s">
        <v>526</v>
      </c>
      <c r="W7" s="400" t="s">
        <v>527</v>
      </c>
      <c r="X7" s="400" t="s">
        <v>528</v>
      </c>
      <c r="Y7" s="400" t="s">
        <v>529</v>
      </c>
      <c r="Z7" s="454" t="s">
        <v>150</v>
      </c>
      <c r="AD7" s="399" t="str">
        <f>DatosMenores!C4</f>
        <v>Homicidio/Asesinato dolosos</v>
      </c>
      <c r="AE7" s="400" t="str">
        <f>DatosMenores!C5</f>
        <v>Lesiones</v>
      </c>
      <c r="AF7" s="400" t="str">
        <f>DatosMenores!C6</f>
        <v>Agresión sexual</v>
      </c>
      <c r="AG7" s="400" t="str">
        <f>DatosMenores!C7</f>
        <v>Abuso sexual</v>
      </c>
      <c r="AH7" s="400" t="str">
        <f>DatosMenores!C8</f>
        <v>Robos con fuerza</v>
      </c>
      <c r="AI7" s="454" t="str">
        <f>DatosMenores!C9</f>
        <v>Robos con violencia o intimidación</v>
      </c>
      <c r="AJ7" s="400" t="str">
        <f>DatosMenores!C10</f>
        <v>Hurtos</v>
      </c>
      <c r="AK7" s="454" t="str">
        <f>DatosMenores!C11</f>
        <v>Daños</v>
      </c>
      <c r="AL7" s="397"/>
      <c r="AO7" s="399" t="str">
        <f>DatosMenores!C19</f>
        <v>Patrimonio</v>
      </c>
      <c r="AP7" s="400" t="str">
        <f>DatosMenores!C20</f>
        <v>Personas</v>
      </c>
      <c r="AQ7" s="401" t="str">
        <f>DatosMenores!C21</f>
        <v>Otras</v>
      </c>
      <c r="AR7" s="397"/>
      <c r="AU7" s="399" t="s">
        <v>507</v>
      </c>
      <c r="AV7" s="399" t="s">
        <v>508</v>
      </c>
      <c r="AW7" s="400" t="s">
        <v>509</v>
      </c>
      <c r="AX7" s="400" t="s">
        <v>510</v>
      </c>
      <c r="AY7" s="400" t="s">
        <v>511</v>
      </c>
      <c r="AZ7" s="454" t="s">
        <v>512</v>
      </c>
    </row>
    <row r="8" spans="3:52" s="420" customFormat="1" ht="12.75">
      <c r="C8" s="563"/>
      <c r="D8" s="428">
        <f>DatosMenores!D53</f>
        <v>2919</v>
      </c>
      <c r="E8" s="428">
        <f>DatosMenores!D54</f>
        <v>83</v>
      </c>
      <c r="F8" s="428">
        <f>DatosMenores!D55</f>
        <v>84</v>
      </c>
      <c r="G8" s="428">
        <f>DatosMenores!D56</f>
        <v>1672</v>
      </c>
      <c r="H8" s="421">
        <f>DatosMenores!D57</f>
        <v>552</v>
      </c>
      <c r="I8" s="387"/>
      <c r="L8" s="421">
        <f>DatosMenores!D45</f>
        <v>72</v>
      </c>
      <c r="M8" s="422">
        <f>DatosMenores!D46</f>
        <v>66</v>
      </c>
      <c r="N8" s="422">
        <f>DatosMenores!D47</f>
        <v>594</v>
      </c>
      <c r="O8" s="422">
        <f>DatosMenores!D48</f>
        <v>2</v>
      </c>
      <c r="P8" s="423">
        <f>DatosMenores!D49</f>
        <v>0</v>
      </c>
      <c r="S8" s="421">
        <f>DatosMenores!D26+DatosMenores!D27+DatosMenores!D28+DatosMenores!D29</f>
        <v>171</v>
      </c>
      <c r="T8" s="422">
        <f>DatosMenores!D30</f>
        <v>0</v>
      </c>
      <c r="U8" s="422">
        <f>DatosMenores!D31</f>
        <v>459</v>
      </c>
      <c r="V8" s="422">
        <f>DatosMenores!D32</f>
        <v>179</v>
      </c>
      <c r="W8" s="422">
        <f>DatosMenores!D33</f>
        <v>8</v>
      </c>
      <c r="X8" s="422">
        <f>DatosMenores!D35</f>
        <v>5</v>
      </c>
      <c r="Y8" s="422">
        <f>DatosMenores!D34</f>
        <v>2</v>
      </c>
      <c r="Z8" s="423">
        <f>DatosMenores!D36</f>
        <v>199</v>
      </c>
      <c r="AB8" s="395"/>
      <c r="AD8" s="427">
        <f>DatosMenores!D4</f>
        <v>4</v>
      </c>
      <c r="AE8" s="428">
        <f>DatosMenores!D5</f>
        <v>232</v>
      </c>
      <c r="AF8" s="428">
        <f>DatosMenores!D6</f>
        <v>26</v>
      </c>
      <c r="AG8" s="428">
        <f>DatosMenores!D7</f>
        <v>62</v>
      </c>
      <c r="AH8" s="428">
        <f>DatosMenores!D8</f>
        <v>325</v>
      </c>
      <c r="AI8" s="421">
        <f>DatosMenores!D9</f>
        <v>138</v>
      </c>
      <c r="AJ8" s="428">
        <f>DatosMenores!D10</f>
        <v>391</v>
      </c>
      <c r="AK8" s="421">
        <f>DatosMenores!D11</f>
        <v>123</v>
      </c>
      <c r="AM8" s="395"/>
      <c r="AO8" s="427">
        <f>DatosMenores!D19</f>
        <v>364</v>
      </c>
      <c r="AP8" s="428">
        <f>DatosMenores!D20</f>
        <v>275</v>
      </c>
      <c r="AQ8" s="429">
        <f>DatosMenores!D21</f>
        <v>27</v>
      </c>
      <c r="AS8" s="395"/>
      <c r="AU8" s="427">
        <f>DatosMenores!D66</f>
        <v>212</v>
      </c>
      <c r="AV8" s="427">
        <f>DatosMenores!D67</f>
        <v>39</v>
      </c>
      <c r="AW8" s="428">
        <f>DatosMenores!D68</f>
        <v>87</v>
      </c>
      <c r="AX8" s="428">
        <f>DatosMenores!D71</f>
        <v>40</v>
      </c>
      <c r="AY8" s="428">
        <f>DatosMenores!D72</f>
        <v>42</v>
      </c>
      <c r="AZ8" s="421">
        <f>DatosMenores!D73</f>
        <v>44</v>
      </c>
    </row>
    <row r="9" spans="2:49" ht="12.75">
      <c r="B9" s="431"/>
      <c r="C9" s="563" t="s">
        <v>530</v>
      </c>
      <c r="D9" s="409" t="str">
        <f>DatosMenores!C58</f>
        <v>Incoados en el año</v>
      </c>
      <c r="E9" s="410" t="str">
        <f>DatosMenores!C59</f>
        <v>Soluciones extrajudiciales</v>
      </c>
      <c r="F9" s="412" t="str">
        <f>DatosMenores!C60</f>
        <v>Sobreseimiento del art. 27.4</v>
      </c>
      <c r="G9" s="412" t="str">
        <f>DatosMenores!C61</f>
        <v>Escrito de alegaciones art. 30</v>
      </c>
      <c r="H9" s="412" t="str">
        <f>DatosMenores!C62</f>
        <v>Pendientes a 31 de diciembre</v>
      </c>
      <c r="AB9" s="398"/>
      <c r="AD9" s="455"/>
      <c r="AM9" s="398"/>
      <c r="AO9" s="455"/>
      <c r="AS9" s="398"/>
      <c r="AV9" s="456"/>
      <c r="AW9" s="457"/>
    </row>
    <row r="10" spans="3:51" ht="27">
      <c r="C10" s="563"/>
      <c r="D10" s="421">
        <f>DatosMenores!D58</f>
        <v>922</v>
      </c>
      <c r="E10" s="422">
        <f>DatosMenores!D59</f>
        <v>46</v>
      </c>
      <c r="F10" s="426">
        <f>DatosMenores!D60</f>
        <v>38</v>
      </c>
      <c r="G10" s="426">
        <f>DatosMenores!D61</f>
        <v>643</v>
      </c>
      <c r="H10" s="426">
        <f>DatosMenores!D62</f>
        <v>484</v>
      </c>
      <c r="AD10" s="399" t="str">
        <f>DatosMenores!C12</f>
        <v>Contra la salud pública</v>
      </c>
      <c r="AE10" s="400" t="str">
        <f>DatosMenores!C13</f>
        <v>Conduccción etílica/drogas</v>
      </c>
      <c r="AF10" s="400" t="str">
        <f>DatosMenores!C14</f>
        <v>Conducción temeraria</v>
      </c>
      <c r="AG10" s="400" t="str">
        <f>DatosMenores!C15</f>
        <v>Conducción sin permiso</v>
      </c>
      <c r="AH10" s="400" t="str">
        <f>DatosMenores!C16</f>
        <v>Violencia doméstica </v>
      </c>
      <c r="AI10" s="400" t="str">
        <f>DatosMenores!C17</f>
        <v>Violencia de género</v>
      </c>
      <c r="AJ10" s="454" t="str">
        <f>DatosMenores!C18</f>
        <v>Otros</v>
      </c>
      <c r="AO10" s="455"/>
      <c r="AU10" s="399" t="s">
        <v>849</v>
      </c>
      <c r="AV10" s="400" t="s">
        <v>513</v>
      </c>
      <c r="AW10" s="400" t="s">
        <v>514</v>
      </c>
      <c r="AX10" s="399" t="s">
        <v>531</v>
      </c>
      <c r="AY10" s="454" t="s">
        <v>532</v>
      </c>
    </row>
    <row r="11" spans="29:51" ht="12.75">
      <c r="AC11" s="432"/>
      <c r="AD11" s="421">
        <f>DatosMenores!D12</f>
        <v>35</v>
      </c>
      <c r="AE11" s="428">
        <f>DatosMenores!D13</f>
        <v>5</v>
      </c>
      <c r="AF11" s="428">
        <f>DatosMenores!D14</f>
        <v>2</v>
      </c>
      <c r="AG11" s="428">
        <f>DatosMenores!D15</f>
        <v>108</v>
      </c>
      <c r="AH11" s="428">
        <f>DatosMenores!D16</f>
        <v>258</v>
      </c>
      <c r="AI11" s="428">
        <f>DatosMenores!D17</f>
        <v>64</v>
      </c>
      <c r="AJ11" s="421">
        <f>DatosMenores!D18</f>
        <v>1896</v>
      </c>
      <c r="AN11" s="432"/>
      <c r="AO11" s="455"/>
      <c r="AS11" s="432"/>
      <c r="AU11" s="427">
        <f>DatosMenores!D75</f>
        <v>2</v>
      </c>
      <c r="AV11" s="428">
        <f>DatosMenores!D74</f>
        <v>3</v>
      </c>
      <c r="AW11" s="428">
        <f>DatosMenores!D76</f>
        <v>3</v>
      </c>
      <c r="AX11" s="427">
        <f>DatosMenores!D69</f>
        <v>0</v>
      </c>
      <c r="AY11" s="421">
        <f>DatosMenores!D70</f>
        <v>32</v>
      </c>
    </row>
    <row r="17" ht="12.75" customHeight="1"/>
    <row r="24" spans="32:43" ht="12.75">
      <c r="AF24" s="435"/>
      <c r="AQ24" s="435"/>
    </row>
    <row r="32" s="398" customFormat="1" ht="12.75" customHeight="1"/>
    <row r="33" s="420" customFormat="1" ht="12"/>
  </sheetData>
  <sheetProtection/>
  <mergeCells count="13">
    <mergeCell ref="C7:C8"/>
    <mergeCell ref="AD4:AK4"/>
    <mergeCell ref="AO4:AQ4"/>
    <mergeCell ref="C1:H1"/>
    <mergeCell ref="C4:H4"/>
    <mergeCell ref="L4:P4"/>
    <mergeCell ref="S4:Z4"/>
    <mergeCell ref="C9:C10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6"/>
  <sheetViews>
    <sheetView showGridLines="0" showRowColHeaders="0" zoomScalePageLayoutView="0" workbookViewId="0" topLeftCell="U1">
      <selection activeCell="Z36" sqref="Z36"/>
    </sheetView>
  </sheetViews>
  <sheetFormatPr defaultColWidth="11.421875" defaultRowHeight="12.75"/>
  <cols>
    <col min="1" max="1" width="2.7109375" style="458" customWidth="1"/>
    <col min="2" max="2" width="4.421875" style="458" customWidth="1"/>
    <col min="3" max="3" width="26.7109375" style="458" customWidth="1"/>
    <col min="4" max="4" width="16.8515625" style="458" customWidth="1"/>
    <col min="5" max="5" width="6.140625" style="458" customWidth="1"/>
    <col min="6" max="6" width="30.7109375" style="458" customWidth="1"/>
    <col min="7" max="7" width="10.00390625" style="458" customWidth="1"/>
    <col min="8" max="8" width="3.8515625" style="458" customWidth="1"/>
    <col min="9" max="9" width="2.7109375" style="459" customWidth="1"/>
    <col min="10" max="10" width="7.8515625" style="459" customWidth="1"/>
    <col min="11" max="12" width="11.421875" style="459" customWidth="1"/>
    <col min="13" max="13" width="51.00390625" style="459" customWidth="1"/>
    <col min="14" max="14" width="2.7109375" style="459" customWidth="1"/>
    <col min="15" max="15" width="7.8515625" style="459" customWidth="1"/>
    <col min="16" max="17" width="11.421875" style="459" customWidth="1"/>
    <col min="18" max="18" width="51.00390625" style="459" customWidth="1"/>
    <col min="19" max="19" width="2.7109375" style="459" customWidth="1"/>
    <col min="20" max="20" width="7.8515625" style="459" customWidth="1"/>
    <col min="21" max="22" width="11.421875" style="459" customWidth="1"/>
    <col min="23" max="23" width="51.00390625" style="459" customWidth="1"/>
    <col min="24" max="24" width="2.7109375" style="459" customWidth="1"/>
    <col min="25" max="25" width="7.8515625" style="459" customWidth="1"/>
    <col min="26" max="27" width="11.421875" style="459" customWidth="1"/>
    <col min="28" max="28" width="51.00390625" style="459" customWidth="1"/>
    <col min="29" max="29" width="2.7109375" style="459" customWidth="1"/>
    <col min="30" max="16384" width="11.421875" style="458" customWidth="1"/>
  </cols>
  <sheetData>
    <row r="1" spans="1:29" ht="18.75">
      <c r="A1" s="460"/>
      <c r="B1" s="461"/>
      <c r="C1" s="567" t="s">
        <v>533</v>
      </c>
      <c r="D1" s="567"/>
      <c r="E1" s="567"/>
      <c r="F1" s="567"/>
      <c r="I1" s="462"/>
      <c r="N1" s="462"/>
      <c r="S1" s="462"/>
      <c r="X1" s="462"/>
      <c r="AC1" s="462"/>
    </row>
    <row r="2" spans="3:29" s="463" customFormat="1" ht="12">
      <c r="C2" s="464"/>
      <c r="F2" s="465"/>
      <c r="G2" s="465"/>
      <c r="H2" s="464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</row>
    <row r="3" spans="3:29" ht="12.75" customHeight="1">
      <c r="C3" s="568" t="s">
        <v>534</v>
      </c>
      <c r="D3" s="568"/>
      <c r="E3" s="466"/>
      <c r="F3" s="568" t="s">
        <v>390</v>
      </c>
      <c r="G3" s="568"/>
      <c r="H3" s="467"/>
      <c r="I3" s="468"/>
      <c r="J3" s="468"/>
      <c r="K3" s="468" t="s">
        <v>605</v>
      </c>
      <c r="L3" s="468"/>
      <c r="M3" s="468"/>
      <c r="N3" s="468"/>
      <c r="O3" s="468"/>
      <c r="P3" s="468" t="s">
        <v>607</v>
      </c>
      <c r="Q3" s="468"/>
      <c r="R3" s="468"/>
      <c r="S3" s="468"/>
      <c r="T3" s="468"/>
      <c r="U3" s="468" t="s">
        <v>598</v>
      </c>
      <c r="V3" s="468"/>
      <c r="W3" s="468"/>
      <c r="X3" s="468"/>
      <c r="Y3" s="468"/>
      <c r="Z3" s="468" t="s">
        <v>600</v>
      </c>
      <c r="AA3" s="468"/>
      <c r="AB3" s="468"/>
      <c r="AC3" s="468"/>
    </row>
    <row r="4" spans="3:8" ht="12.75">
      <c r="C4" s="469" t="s">
        <v>648</v>
      </c>
      <c r="D4" s="470">
        <f>DatosViolenciaDoméstica!C15</f>
        <v>0</v>
      </c>
      <c r="E4" s="466"/>
      <c r="F4" s="469" t="s">
        <v>696</v>
      </c>
      <c r="G4" s="471">
        <f>DatosViolenciaDoméstica!E44</f>
        <v>2</v>
      </c>
      <c r="H4" s="472"/>
    </row>
    <row r="5" spans="3:27" ht="12.75">
      <c r="C5" s="469" t="s">
        <v>622</v>
      </c>
      <c r="D5" s="470">
        <f>DatosViolenciaDoméstica!C9</f>
        <v>73</v>
      </c>
      <c r="E5" s="466"/>
      <c r="F5" s="469" t="s">
        <v>535</v>
      </c>
      <c r="G5" s="471">
        <f>DatosViolenciaDoméstica!F44</f>
        <v>113</v>
      </c>
      <c r="H5" s="472"/>
      <c r="K5" s="473"/>
      <c r="L5" s="473"/>
      <c r="P5" s="473"/>
      <c r="Q5" s="473"/>
      <c r="U5" s="473"/>
      <c r="V5" s="473"/>
      <c r="Z5" s="473"/>
      <c r="AA5" s="473"/>
    </row>
    <row r="6" spans="3:27" ht="12.75">
      <c r="C6" s="469" t="s">
        <v>536</v>
      </c>
      <c r="D6" s="474">
        <f>DatosViolenciaDoméstica!C10</f>
        <v>0</v>
      </c>
      <c r="E6" s="466"/>
      <c r="F6" s="475"/>
      <c r="G6" s="475"/>
      <c r="H6" s="472"/>
      <c r="K6" s="473"/>
      <c r="L6" s="473"/>
      <c r="P6" s="473"/>
      <c r="Q6" s="473"/>
      <c r="U6" s="473"/>
      <c r="V6" s="473"/>
      <c r="Z6" s="473"/>
      <c r="AA6" s="473"/>
    </row>
    <row r="7" spans="3:5" ht="12.75">
      <c r="C7" s="469" t="s">
        <v>640</v>
      </c>
      <c r="D7" s="476">
        <f>DatosViolenciaDoméstica!C7</f>
        <v>269</v>
      </c>
      <c r="E7" s="466"/>
    </row>
    <row r="8" spans="3:5" ht="12.75">
      <c r="C8" s="469" t="s">
        <v>672</v>
      </c>
      <c r="D8" s="474">
        <f>DatosViolenciaDoméstica!C11</f>
        <v>0</v>
      </c>
      <c r="E8" s="466"/>
    </row>
    <row r="9" spans="3:7" ht="12.75">
      <c r="C9" s="469" t="s">
        <v>537</v>
      </c>
      <c r="D9" s="470">
        <f>DatosViolenciaDoméstica!C12</f>
        <v>0</v>
      </c>
      <c r="E9" s="466"/>
      <c r="G9" s="466"/>
    </row>
    <row r="10" spans="3:7" ht="12.75">
      <c r="C10" s="466"/>
      <c r="D10" s="466"/>
      <c r="G10" s="466"/>
    </row>
    <row r="21" spans="6:7" ht="12.75">
      <c r="F21" s="477"/>
      <c r="G21" s="477"/>
    </row>
    <row r="22" spans="6:27" s="477" customFormat="1" ht="12.75" customHeight="1">
      <c r="F22" s="478"/>
      <c r="G22" s="478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</row>
    <row r="23" spans="6:27" s="478" customFormat="1" ht="12.75">
      <c r="F23" s="458"/>
      <c r="G23" s="458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</row>
    <row r="24" spans="28:29" ht="12.75">
      <c r="AB24" s="458"/>
      <c r="AC24" s="458"/>
    </row>
    <row r="25" spans="9:29" ht="15.75">
      <c r="I25" s="479"/>
      <c r="J25" s="479"/>
      <c r="K25" s="480" t="s">
        <v>455</v>
      </c>
      <c r="L25" s="481">
        <v>0</v>
      </c>
      <c r="M25" s="479"/>
      <c r="N25" s="479"/>
      <c r="O25" s="479"/>
      <c r="P25" s="480" t="s">
        <v>455</v>
      </c>
      <c r="Q25" s="481">
        <v>0</v>
      </c>
      <c r="R25" s="479"/>
      <c r="S25" s="479"/>
      <c r="T25" s="479"/>
      <c r="U25" s="480" t="s">
        <v>455</v>
      </c>
      <c r="V25" s="481">
        <v>0</v>
      </c>
      <c r="W25" s="479"/>
      <c r="X25" s="479"/>
      <c r="Y25" s="479"/>
      <c r="Z25" s="479"/>
      <c r="AA25" s="479"/>
      <c r="AB25" s="458"/>
      <c r="AC25" s="458"/>
    </row>
    <row r="26" spans="28:29" ht="12.75">
      <c r="AB26" s="458"/>
      <c r="AC26" s="458"/>
    </row>
  </sheetData>
  <sheetProtection selectLockedCells="1" selectUnlockedCells="1"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6"/>
  <sheetViews>
    <sheetView showGridLines="0" showRowColHeaders="0" zoomScalePageLayoutView="0" workbookViewId="0" topLeftCell="U1">
      <selection activeCell="AB44" sqref="AB44"/>
    </sheetView>
  </sheetViews>
  <sheetFormatPr defaultColWidth="11.421875" defaultRowHeight="12.75"/>
  <cols>
    <col min="1" max="1" width="2.7109375" style="458" customWidth="1"/>
    <col min="2" max="2" width="4.421875" style="458" customWidth="1"/>
    <col min="3" max="3" width="26.7109375" style="458" customWidth="1"/>
    <col min="4" max="4" width="16.8515625" style="458" customWidth="1"/>
    <col min="5" max="5" width="6.140625" style="458" customWidth="1"/>
    <col min="6" max="6" width="30.7109375" style="458" customWidth="1"/>
    <col min="7" max="7" width="10.00390625" style="458" customWidth="1"/>
    <col min="8" max="8" width="3.8515625" style="458" customWidth="1"/>
    <col min="9" max="9" width="2.7109375" style="459" customWidth="1"/>
    <col min="10" max="10" width="7.8515625" style="459" customWidth="1"/>
    <col min="11" max="12" width="11.421875" style="459" customWidth="1"/>
    <col min="13" max="13" width="51.00390625" style="459" customWidth="1"/>
    <col min="14" max="14" width="2.7109375" style="459" customWidth="1"/>
    <col min="15" max="15" width="7.8515625" style="459" customWidth="1"/>
    <col min="16" max="17" width="11.421875" style="459" customWidth="1"/>
    <col min="18" max="18" width="51.00390625" style="459" customWidth="1"/>
    <col min="19" max="19" width="2.7109375" style="459" customWidth="1"/>
    <col min="20" max="20" width="7.8515625" style="459" customWidth="1"/>
    <col min="21" max="22" width="11.421875" style="459" customWidth="1"/>
    <col min="23" max="23" width="51.00390625" style="459" customWidth="1"/>
    <col min="24" max="24" width="2.7109375" style="459" customWidth="1"/>
    <col min="25" max="25" width="7.8515625" style="459" customWidth="1"/>
    <col min="26" max="27" width="11.421875" style="459" customWidth="1"/>
    <col min="28" max="28" width="51.00390625" style="459" customWidth="1"/>
    <col min="29" max="29" width="2.7109375" style="459" customWidth="1"/>
    <col min="30" max="16384" width="11.421875" style="458" customWidth="1"/>
  </cols>
  <sheetData>
    <row r="1" spans="1:29" ht="18.75">
      <c r="A1" s="460"/>
      <c r="B1" s="461"/>
      <c r="C1" s="567" t="s">
        <v>538</v>
      </c>
      <c r="D1" s="567"/>
      <c r="E1" s="567"/>
      <c r="F1" s="567"/>
      <c r="I1" s="462"/>
      <c r="N1" s="462"/>
      <c r="S1" s="462"/>
      <c r="X1" s="462"/>
      <c r="AC1" s="462"/>
    </row>
    <row r="2" spans="3:29" s="463" customFormat="1" ht="12">
      <c r="C2" s="464"/>
      <c r="F2" s="465"/>
      <c r="G2" s="465"/>
      <c r="H2" s="464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</row>
    <row r="3" spans="3:29" ht="12.75" customHeight="1">
      <c r="C3" s="568" t="s">
        <v>534</v>
      </c>
      <c r="D3" s="568"/>
      <c r="E3" s="466"/>
      <c r="F3" s="568" t="s">
        <v>390</v>
      </c>
      <c r="G3" s="568"/>
      <c r="H3" s="467"/>
      <c r="I3" s="468"/>
      <c r="J3" s="468"/>
      <c r="K3" s="468" t="s">
        <v>605</v>
      </c>
      <c r="L3" s="468"/>
      <c r="M3" s="468"/>
      <c r="N3" s="468"/>
      <c r="O3" s="468"/>
      <c r="P3" s="468" t="s">
        <v>607</v>
      </c>
      <c r="Q3" s="468"/>
      <c r="R3" s="468"/>
      <c r="S3" s="468"/>
      <c r="T3" s="468"/>
      <c r="U3" s="468" t="s">
        <v>598</v>
      </c>
      <c r="V3" s="468"/>
      <c r="W3" s="468"/>
      <c r="X3" s="468"/>
      <c r="Y3" s="468"/>
      <c r="Z3" s="468" t="s">
        <v>600</v>
      </c>
      <c r="AA3" s="468"/>
      <c r="AB3" s="468"/>
      <c r="AC3" s="468"/>
    </row>
    <row r="4" spans="3:8" ht="12.75">
      <c r="C4" s="469" t="s">
        <v>622</v>
      </c>
      <c r="D4" s="470">
        <f>DatosViolenciaGénero!C9</f>
        <v>2335</v>
      </c>
      <c r="E4" s="466"/>
      <c r="F4" s="469" t="s">
        <v>696</v>
      </c>
      <c r="G4" s="471">
        <f>DatosViolenciaGénero!E46</f>
        <v>117</v>
      </c>
      <c r="H4" s="472"/>
    </row>
    <row r="5" spans="3:27" ht="12.75">
      <c r="C5" s="469" t="s">
        <v>640</v>
      </c>
      <c r="D5" s="470">
        <f>DatosViolenciaGénero!C7</f>
        <v>1057</v>
      </c>
      <c r="E5" s="466"/>
      <c r="F5" s="469" t="s">
        <v>535</v>
      </c>
      <c r="G5" s="471">
        <f>DatosViolenciaGénero!F46</f>
        <v>353</v>
      </c>
      <c r="H5" s="472"/>
      <c r="K5" s="473"/>
      <c r="L5" s="473"/>
      <c r="P5" s="473"/>
      <c r="Q5" s="473"/>
      <c r="U5" s="473"/>
      <c r="V5" s="473"/>
      <c r="Z5" s="473"/>
      <c r="AA5" s="473"/>
    </row>
    <row r="6" spans="3:27" ht="12.75">
      <c r="C6" s="469" t="s">
        <v>536</v>
      </c>
      <c r="D6" s="470">
        <f>DatosViolenciaGénero!C10</f>
        <v>809</v>
      </c>
      <c r="E6" s="466"/>
      <c r="F6" s="482"/>
      <c r="G6" s="483"/>
      <c r="H6" s="472"/>
      <c r="K6" s="473"/>
      <c r="L6" s="473"/>
      <c r="P6" s="473"/>
      <c r="Q6" s="473"/>
      <c r="U6" s="473"/>
      <c r="V6" s="473"/>
      <c r="Z6" s="473"/>
      <c r="AA6" s="473"/>
    </row>
    <row r="7" spans="3:7" ht="12.75">
      <c r="C7" s="469" t="s">
        <v>672</v>
      </c>
      <c r="D7" s="474">
        <f>DatosViolenciaGénero!C11</f>
        <v>4</v>
      </c>
      <c r="E7" s="466"/>
      <c r="F7" s="466"/>
      <c r="G7" s="466"/>
    </row>
    <row r="8" spans="3:5" ht="12.75">
      <c r="C8" s="469" t="s">
        <v>539</v>
      </c>
      <c r="D8" s="470">
        <f>DatosViolenciaGénero!C13</f>
        <v>0</v>
      </c>
      <c r="E8" s="466"/>
    </row>
    <row r="9" spans="3:5" ht="12.75">
      <c r="C9" s="469" t="s">
        <v>540</v>
      </c>
      <c r="D9" s="470">
        <f>DatosViolenciaGénero!C14</f>
        <v>2</v>
      </c>
      <c r="E9" s="466"/>
    </row>
    <row r="10" spans="3:7" ht="12.75">
      <c r="C10" s="469" t="s">
        <v>541</v>
      </c>
      <c r="D10" s="470">
        <f>DatosViolenciaGénero!C8</f>
        <v>111</v>
      </c>
      <c r="G10" s="466"/>
    </row>
    <row r="11" spans="3:7" ht="12.75">
      <c r="C11" s="469" t="s">
        <v>542</v>
      </c>
      <c r="D11" s="470">
        <f>DatosViolenciaGénero!C12</f>
        <v>0</v>
      </c>
      <c r="G11" s="466"/>
    </row>
    <row r="20" spans="3:4" ht="12.75">
      <c r="C20" s="477"/>
      <c r="D20" s="477"/>
    </row>
    <row r="21" spans="3:4" ht="12.75">
      <c r="C21" s="478"/>
      <c r="D21" s="478"/>
    </row>
    <row r="22" spans="3:27" s="477" customFormat="1" ht="12.75" customHeight="1">
      <c r="C22" s="458"/>
      <c r="D22" s="458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</row>
    <row r="23" spans="3:27" s="478" customFormat="1" ht="12.75">
      <c r="C23" s="458"/>
      <c r="D23" s="458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</row>
    <row r="24" spans="28:29" ht="12.75">
      <c r="AB24" s="458"/>
      <c r="AC24" s="458"/>
    </row>
    <row r="25" spans="9:29" ht="15.75">
      <c r="I25" s="479"/>
      <c r="J25" s="479"/>
      <c r="K25" s="480" t="s">
        <v>455</v>
      </c>
      <c r="L25" s="481">
        <v>0</v>
      </c>
      <c r="M25" s="479"/>
      <c r="N25" s="479"/>
      <c r="O25" s="479"/>
      <c r="P25" s="480" t="s">
        <v>455</v>
      </c>
      <c r="Q25" s="481">
        <v>0</v>
      </c>
      <c r="R25" s="479"/>
      <c r="S25" s="479"/>
      <c r="T25" s="479"/>
      <c r="U25" s="480" t="s">
        <v>455</v>
      </c>
      <c r="V25" s="481">
        <v>0</v>
      </c>
      <c r="W25" s="479"/>
      <c r="X25" s="479"/>
      <c r="Y25" s="479"/>
      <c r="Z25" s="479"/>
      <c r="AA25" s="479"/>
      <c r="AB25" s="458"/>
      <c r="AC25" s="458"/>
    </row>
    <row r="26" spans="28:29" ht="12.75">
      <c r="AB26" s="458"/>
      <c r="AC26" s="458"/>
    </row>
  </sheetData>
  <sheetProtection selectLockedCells="1" selectUnlockedCells="1"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O27" sqref="O27"/>
    </sheetView>
  </sheetViews>
  <sheetFormatPr defaultColWidth="11.421875" defaultRowHeight="12.75"/>
  <cols>
    <col min="1" max="1" width="2.7109375" style="448" customWidth="1"/>
    <col min="2" max="2" width="4.421875" style="448" customWidth="1"/>
    <col min="3" max="4" width="11.421875" style="448" customWidth="1"/>
    <col min="5" max="5" width="52.57421875" style="448" customWidth="1"/>
    <col min="6" max="6" width="2.7109375" style="448" customWidth="1"/>
    <col min="7" max="7" width="7.8515625" style="448" customWidth="1"/>
    <col min="8" max="9" width="11.421875" style="448" customWidth="1"/>
    <col min="10" max="10" width="54.00390625" style="448" customWidth="1"/>
    <col min="11" max="11" width="2.7109375" style="448" customWidth="1"/>
    <col min="12" max="12" width="7.8515625" style="448" customWidth="1"/>
    <col min="13" max="14" width="11.421875" style="448" customWidth="1"/>
    <col min="15" max="15" width="54.140625" style="448" customWidth="1"/>
    <col min="16" max="16" width="2.7109375" style="448" customWidth="1"/>
    <col min="17" max="16384" width="11.421875" style="484" customWidth="1"/>
  </cols>
  <sheetData>
    <row r="1" spans="1:16" ht="12.75">
      <c r="A1" s="485"/>
      <c r="C1" s="569" t="s">
        <v>543</v>
      </c>
      <c r="D1" s="569"/>
      <c r="E1" s="569"/>
      <c r="F1" s="485"/>
      <c r="H1" s="486"/>
      <c r="I1" s="486"/>
      <c r="J1" s="486"/>
      <c r="K1" s="485"/>
      <c r="P1" s="485"/>
    </row>
    <row r="2" spans="1:16" s="487" customFormat="1" ht="12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</row>
    <row r="3" spans="1:16" ht="12.75" customHeight="1">
      <c r="A3" s="488"/>
      <c r="B3" s="488"/>
      <c r="C3" s="488" t="s">
        <v>615</v>
      </c>
      <c r="D3" s="488"/>
      <c r="E3" s="488"/>
      <c r="F3" s="488"/>
      <c r="G3" s="488"/>
      <c r="H3" s="488" t="s">
        <v>617</v>
      </c>
      <c r="I3" s="488"/>
      <c r="J3" s="488"/>
      <c r="K3" s="488"/>
      <c r="L3" s="488"/>
      <c r="M3" s="488" t="s">
        <v>618</v>
      </c>
      <c r="N3" s="488"/>
      <c r="O3" s="488"/>
      <c r="P3" s="488"/>
    </row>
    <row r="5" spans="3:14" ht="12.75">
      <c r="C5" s="489"/>
      <c r="D5" s="489"/>
      <c r="H5" s="489"/>
      <c r="I5" s="489"/>
      <c r="M5" s="489"/>
      <c r="N5" s="489"/>
    </row>
    <row r="6" spans="3:14" ht="12.75">
      <c r="C6" s="489"/>
      <c r="D6" s="489"/>
      <c r="H6" s="489"/>
      <c r="I6" s="489"/>
      <c r="M6" s="489"/>
      <c r="N6" s="489"/>
    </row>
    <row r="7" ht="25.5" customHeight="1"/>
    <row r="8" ht="25.5" customHeight="1"/>
    <row r="9" ht="25.5" customHeight="1"/>
    <row r="22" spans="1:16" s="490" customFormat="1" ht="12.75" customHeigh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</row>
    <row r="23" spans="1:16" s="491" customFormat="1" ht="12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</row>
    <row r="25" spans="1:16" ht="15.75">
      <c r="A25" s="492"/>
      <c r="B25" s="492"/>
      <c r="C25" s="440" t="s">
        <v>455</v>
      </c>
      <c r="D25" s="441">
        <v>0</v>
      </c>
      <c r="E25" s="492"/>
      <c r="F25" s="492"/>
      <c r="G25" s="492"/>
      <c r="H25" s="440" t="s">
        <v>455</v>
      </c>
      <c r="I25" s="441">
        <v>0</v>
      </c>
      <c r="J25" s="492"/>
      <c r="K25" s="492"/>
      <c r="L25" s="492"/>
      <c r="M25" s="440" t="s">
        <v>455</v>
      </c>
      <c r="N25" s="441">
        <v>0</v>
      </c>
      <c r="O25" s="492"/>
      <c r="P25" s="49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Z1">
      <selection activeCell="BH40" sqref="BH40"/>
    </sheetView>
  </sheetViews>
  <sheetFormatPr defaultColWidth="11.421875" defaultRowHeight="12.75"/>
  <cols>
    <col min="1" max="1" width="2.7109375" style="448" customWidth="1"/>
    <col min="2" max="2" width="4.421875" style="448" customWidth="1"/>
    <col min="3" max="4" width="11.421875" style="448" customWidth="1"/>
    <col min="5" max="5" width="52.57421875" style="448" customWidth="1"/>
    <col min="6" max="6" width="2.7109375" style="448" customWidth="1"/>
    <col min="7" max="7" width="7.8515625" style="448" customWidth="1"/>
    <col min="8" max="9" width="11.421875" style="448" customWidth="1"/>
    <col min="10" max="10" width="54.00390625" style="448" customWidth="1"/>
    <col min="11" max="11" width="2.7109375" style="448" customWidth="1"/>
    <col min="12" max="12" width="7.8515625" style="448" customWidth="1"/>
    <col min="13" max="14" width="11.421875" style="448" customWidth="1"/>
    <col min="15" max="15" width="54.00390625" style="448" customWidth="1"/>
    <col min="16" max="16" width="2.7109375" style="448" customWidth="1"/>
    <col min="17" max="17" width="7.8515625" style="448" customWidth="1"/>
    <col min="18" max="19" width="11.421875" style="448" customWidth="1"/>
    <col min="20" max="20" width="54.00390625" style="448" customWidth="1"/>
    <col min="21" max="21" width="2.7109375" style="448" customWidth="1"/>
    <col min="22" max="22" width="7.8515625" style="448" customWidth="1"/>
    <col min="23" max="24" width="11.421875" style="448" customWidth="1"/>
    <col min="25" max="25" width="54.00390625" style="448" customWidth="1"/>
    <col min="26" max="26" width="2.7109375" style="448" customWidth="1"/>
    <col min="27" max="27" width="7.8515625" style="448" customWidth="1"/>
    <col min="28" max="29" width="11.421875" style="448" customWidth="1"/>
    <col min="30" max="30" width="54.00390625" style="448" customWidth="1"/>
    <col min="31" max="31" width="2.7109375" style="448" customWidth="1"/>
    <col min="32" max="32" width="7.8515625" style="448" customWidth="1"/>
    <col min="33" max="34" width="11.421875" style="448" customWidth="1"/>
    <col min="35" max="35" width="54.00390625" style="448" customWidth="1"/>
    <col min="36" max="36" width="2.7109375" style="448" customWidth="1"/>
    <col min="37" max="37" width="7.8515625" style="448" customWidth="1"/>
    <col min="38" max="39" width="11.421875" style="448" customWidth="1"/>
    <col min="40" max="40" width="54.00390625" style="448" customWidth="1"/>
    <col min="41" max="41" width="2.7109375" style="448" customWidth="1"/>
    <col min="42" max="42" width="7.8515625" style="448" customWidth="1"/>
    <col min="43" max="44" width="11.421875" style="448" customWidth="1"/>
    <col min="45" max="45" width="54.00390625" style="448" customWidth="1"/>
    <col min="46" max="46" width="2.7109375" style="448" customWidth="1"/>
    <col min="47" max="47" width="7.8515625" style="448" customWidth="1"/>
    <col min="48" max="49" width="11.421875" style="448" customWidth="1"/>
    <col min="50" max="50" width="54.00390625" style="448" customWidth="1"/>
    <col min="51" max="51" width="2.7109375" style="448" customWidth="1"/>
    <col min="52" max="52" width="7.8515625" style="448" customWidth="1"/>
    <col min="53" max="54" width="11.421875" style="448" customWidth="1"/>
    <col min="55" max="55" width="54.00390625" style="448" customWidth="1"/>
    <col min="56" max="56" width="2.7109375" style="448" customWidth="1"/>
    <col min="57" max="57" width="7.8515625" style="448" customWidth="1"/>
    <col min="58" max="59" width="11.421875" style="448" customWidth="1"/>
    <col min="60" max="60" width="54.00390625" style="448" customWidth="1"/>
    <col min="61" max="61" width="2.7109375" style="448" customWidth="1"/>
    <col min="62" max="16384" width="11.421875" style="484" customWidth="1"/>
  </cols>
  <sheetData>
    <row r="1" spans="1:61" ht="12.75">
      <c r="A1" s="485"/>
      <c r="C1" s="569" t="s">
        <v>544</v>
      </c>
      <c r="D1" s="569"/>
      <c r="E1" s="569"/>
      <c r="F1" s="485"/>
      <c r="H1" s="486"/>
      <c r="I1" s="486"/>
      <c r="J1" s="486"/>
      <c r="K1" s="485"/>
      <c r="M1" s="486"/>
      <c r="N1" s="486"/>
      <c r="O1" s="486"/>
      <c r="P1" s="485"/>
      <c r="R1" s="486"/>
      <c r="S1" s="486"/>
      <c r="T1" s="486"/>
      <c r="U1" s="485"/>
      <c r="W1" s="486"/>
      <c r="X1" s="486"/>
      <c r="Y1" s="486"/>
      <c r="Z1" s="485"/>
      <c r="AB1" s="486"/>
      <c r="AC1" s="486"/>
      <c r="AD1" s="486"/>
      <c r="AE1" s="485"/>
      <c r="AG1" s="486"/>
      <c r="AH1" s="486"/>
      <c r="AI1" s="486"/>
      <c r="AJ1" s="485"/>
      <c r="AL1" s="486"/>
      <c r="AM1" s="486"/>
      <c r="AN1" s="486"/>
      <c r="AO1" s="485"/>
      <c r="AQ1" s="486"/>
      <c r="AR1" s="486"/>
      <c r="AS1" s="486"/>
      <c r="AT1" s="485"/>
      <c r="AV1" s="486"/>
      <c r="AW1" s="486"/>
      <c r="AX1" s="486"/>
      <c r="AY1" s="485"/>
      <c r="BA1" s="486"/>
      <c r="BB1" s="486"/>
      <c r="BC1" s="486"/>
      <c r="BD1" s="485"/>
      <c r="BF1" s="486"/>
      <c r="BG1" s="486"/>
      <c r="BH1" s="486"/>
      <c r="BI1" s="485"/>
    </row>
    <row r="2" spans="1:61" s="487" customFormat="1" ht="12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</row>
    <row r="3" spans="1:61" ht="12.75" customHeight="1">
      <c r="A3" s="488"/>
      <c r="B3" s="488"/>
      <c r="C3" s="488" t="s">
        <v>555</v>
      </c>
      <c r="D3" s="488"/>
      <c r="E3" s="488"/>
      <c r="F3" s="488"/>
      <c r="G3" s="488"/>
      <c r="H3" s="488" t="s">
        <v>879</v>
      </c>
      <c r="I3" s="488"/>
      <c r="J3" s="488"/>
      <c r="K3" s="488"/>
      <c r="L3" s="488"/>
      <c r="M3" s="488" t="s">
        <v>608</v>
      </c>
      <c r="N3" s="488"/>
      <c r="O3" s="488"/>
      <c r="P3" s="488"/>
      <c r="Q3" s="488"/>
      <c r="R3" s="488" t="s">
        <v>609</v>
      </c>
      <c r="S3" s="488"/>
      <c r="T3" s="488"/>
      <c r="U3" s="488"/>
      <c r="V3" s="488"/>
      <c r="W3" s="488" t="s">
        <v>610</v>
      </c>
      <c r="X3" s="488"/>
      <c r="Y3" s="488"/>
      <c r="Z3" s="488"/>
      <c r="AA3" s="488"/>
      <c r="AB3" s="488" t="s">
        <v>611</v>
      </c>
      <c r="AC3" s="488"/>
      <c r="AD3" s="488"/>
      <c r="AE3" s="488"/>
      <c r="AF3" s="488"/>
      <c r="AG3" s="488" t="s">
        <v>613</v>
      </c>
      <c r="AH3" s="488"/>
      <c r="AI3" s="488"/>
      <c r="AJ3" s="488"/>
      <c r="AK3" s="488"/>
      <c r="AL3" s="488" t="s">
        <v>614</v>
      </c>
      <c r="AM3" s="488"/>
      <c r="AN3" s="488"/>
      <c r="AO3" s="488"/>
      <c r="AP3" s="488"/>
      <c r="AQ3" s="488" t="s">
        <v>616</v>
      </c>
      <c r="AR3" s="488"/>
      <c r="AS3" s="488"/>
      <c r="AT3" s="488"/>
      <c r="AU3" s="488"/>
      <c r="AV3" s="488" t="s">
        <v>618</v>
      </c>
      <c r="AW3" s="488"/>
      <c r="AX3" s="488"/>
      <c r="AY3" s="488"/>
      <c r="AZ3" s="488"/>
      <c r="BA3" s="488" t="s">
        <v>619</v>
      </c>
      <c r="BB3" s="488"/>
      <c r="BC3" s="488"/>
      <c r="BD3" s="488"/>
      <c r="BE3" s="488"/>
      <c r="BF3" s="488" t="s">
        <v>593</v>
      </c>
      <c r="BG3" s="488"/>
      <c r="BH3" s="488"/>
      <c r="BI3" s="488"/>
    </row>
    <row r="5" spans="3:59" ht="12.75">
      <c r="C5" s="489"/>
      <c r="D5" s="489"/>
      <c r="H5" s="489"/>
      <c r="I5" s="489"/>
      <c r="M5" s="489"/>
      <c r="N5" s="489"/>
      <c r="R5" s="489"/>
      <c r="S5" s="489"/>
      <c r="W5" s="489"/>
      <c r="X5" s="489"/>
      <c r="AB5" s="489"/>
      <c r="AC5" s="489"/>
      <c r="AG5" s="489"/>
      <c r="AH5" s="489"/>
      <c r="AL5" s="489"/>
      <c r="AM5" s="489"/>
      <c r="AQ5" s="489"/>
      <c r="AR5" s="489"/>
      <c r="AV5" s="489"/>
      <c r="AW5" s="489"/>
      <c r="BA5" s="489"/>
      <c r="BB5" s="489"/>
      <c r="BF5" s="489"/>
      <c r="BG5" s="489"/>
    </row>
    <row r="6" spans="3:59" ht="12.75">
      <c r="C6" s="489"/>
      <c r="D6" s="489"/>
      <c r="H6" s="489"/>
      <c r="I6" s="489"/>
      <c r="M6" s="489"/>
      <c r="N6" s="489"/>
      <c r="R6" s="489"/>
      <c r="S6" s="489"/>
      <c r="W6" s="489"/>
      <c r="X6" s="489"/>
      <c r="AB6" s="489"/>
      <c r="AC6" s="489"/>
      <c r="AG6" s="489"/>
      <c r="AH6" s="489"/>
      <c r="AL6" s="489"/>
      <c r="AM6" s="489"/>
      <c r="AQ6" s="489"/>
      <c r="AR6" s="489"/>
      <c r="AV6" s="489"/>
      <c r="AW6" s="489"/>
      <c r="BA6" s="489"/>
      <c r="BB6" s="489"/>
      <c r="BF6" s="489"/>
      <c r="BG6" s="489"/>
    </row>
    <row r="7" ht="25.5" customHeight="1"/>
    <row r="8" ht="25.5" customHeight="1"/>
    <row r="9" ht="25.5" customHeight="1"/>
    <row r="22" spans="1:61" s="490" customFormat="1" ht="12.75" customHeigh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</row>
    <row r="23" spans="1:61" s="491" customFormat="1" ht="12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</row>
    <row r="25" spans="1:61" ht="15.75">
      <c r="A25" s="492"/>
      <c r="B25" s="492"/>
      <c r="C25" s="440" t="s">
        <v>455</v>
      </c>
      <c r="D25" s="441">
        <v>0</v>
      </c>
      <c r="E25" s="492"/>
      <c r="F25" s="492"/>
      <c r="G25" s="492"/>
      <c r="H25" s="440" t="s">
        <v>455</v>
      </c>
      <c r="I25" s="441">
        <v>0</v>
      </c>
      <c r="J25" s="492"/>
      <c r="K25" s="492"/>
      <c r="L25" s="492"/>
      <c r="M25" s="440" t="s">
        <v>455</v>
      </c>
      <c r="N25" s="441">
        <v>0</v>
      </c>
      <c r="O25" s="492"/>
      <c r="P25" s="492"/>
      <c r="Q25" s="492"/>
      <c r="R25" s="440" t="s">
        <v>455</v>
      </c>
      <c r="S25" s="441">
        <v>0</v>
      </c>
      <c r="T25" s="492"/>
      <c r="U25" s="492"/>
      <c r="V25" s="492"/>
      <c r="W25" s="440" t="s">
        <v>455</v>
      </c>
      <c r="X25" s="441">
        <v>0</v>
      </c>
      <c r="Y25" s="492"/>
      <c r="Z25" s="492"/>
      <c r="AA25" s="492"/>
      <c r="AB25" s="440" t="s">
        <v>455</v>
      </c>
      <c r="AC25" s="441">
        <v>0</v>
      </c>
      <c r="AD25" s="492"/>
      <c r="AE25" s="492"/>
      <c r="AF25" s="492"/>
      <c r="AG25" s="440" t="s">
        <v>455</v>
      </c>
      <c r="AH25" s="441">
        <v>0</v>
      </c>
      <c r="AI25" s="492"/>
      <c r="AJ25" s="492"/>
      <c r="AK25" s="492"/>
      <c r="AL25" s="440" t="s">
        <v>455</v>
      </c>
      <c r="AM25" s="441">
        <v>0</v>
      </c>
      <c r="AN25" s="492"/>
      <c r="AO25" s="492"/>
      <c r="AP25" s="492"/>
      <c r="AQ25" s="440" t="s">
        <v>455</v>
      </c>
      <c r="AR25" s="441">
        <v>0</v>
      </c>
      <c r="AS25" s="492"/>
      <c r="AT25" s="492"/>
      <c r="AU25" s="492"/>
      <c r="AV25" s="440" t="s">
        <v>455</v>
      </c>
      <c r="AW25" s="441">
        <v>0</v>
      </c>
      <c r="AX25" s="492"/>
      <c r="AY25" s="492"/>
      <c r="AZ25" s="492"/>
      <c r="BA25" s="440" t="s">
        <v>455</v>
      </c>
      <c r="BB25" s="441">
        <v>0</v>
      </c>
      <c r="BC25" s="492"/>
      <c r="BD25" s="492"/>
      <c r="BE25" s="492"/>
      <c r="BF25" s="440" t="s">
        <v>455</v>
      </c>
      <c r="BG25" s="441">
        <v>0</v>
      </c>
      <c r="BH25" s="492"/>
      <c r="BI25" s="492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O38" sqref="O38"/>
    </sheetView>
  </sheetViews>
  <sheetFormatPr defaultColWidth="11.421875" defaultRowHeight="12.75"/>
  <cols>
    <col min="1" max="1" width="2.7109375" style="448" customWidth="1"/>
    <col min="2" max="2" width="4.421875" style="448" customWidth="1"/>
    <col min="3" max="4" width="11.421875" style="448" customWidth="1"/>
    <col min="5" max="5" width="52.57421875" style="448" customWidth="1"/>
    <col min="6" max="6" width="2.7109375" style="448" customWidth="1"/>
    <col min="7" max="7" width="7.8515625" style="448" customWidth="1"/>
    <col min="8" max="9" width="11.421875" style="448" customWidth="1"/>
    <col min="10" max="10" width="54.00390625" style="448" customWidth="1"/>
    <col min="11" max="11" width="2.7109375" style="448" customWidth="1"/>
    <col min="12" max="12" width="7.8515625" style="448" customWidth="1"/>
    <col min="13" max="14" width="11.421875" style="448" customWidth="1"/>
    <col min="15" max="15" width="54.00390625" style="448" customWidth="1"/>
    <col min="16" max="16" width="2.7109375" style="448" customWidth="1"/>
    <col min="17" max="16384" width="11.421875" style="1" customWidth="1"/>
  </cols>
  <sheetData>
    <row r="1" spans="1:16" ht="12.75">
      <c r="A1" s="485"/>
      <c r="C1" s="569" t="s">
        <v>545</v>
      </c>
      <c r="D1" s="569"/>
      <c r="E1" s="569"/>
      <c r="F1" s="485"/>
      <c r="H1" s="486"/>
      <c r="I1" s="486"/>
      <c r="J1" s="486"/>
      <c r="K1" s="485"/>
      <c r="M1" s="486"/>
      <c r="N1" s="486"/>
      <c r="O1" s="486"/>
      <c r="P1" s="485"/>
    </row>
    <row r="3" spans="1:16" ht="12.75">
      <c r="A3" s="488"/>
      <c r="B3" s="488"/>
      <c r="C3" s="488" t="s">
        <v>618</v>
      </c>
      <c r="D3" s="488"/>
      <c r="E3" s="488"/>
      <c r="F3" s="488"/>
      <c r="G3" s="488"/>
      <c r="H3" s="488" t="s">
        <v>621</v>
      </c>
      <c r="I3" s="488"/>
      <c r="J3" s="488"/>
      <c r="K3" s="488"/>
      <c r="L3" s="488"/>
      <c r="M3" s="488" t="s">
        <v>593</v>
      </c>
      <c r="N3" s="488"/>
      <c r="O3" s="488"/>
      <c r="P3" s="488"/>
    </row>
    <row r="5" spans="3:14" ht="12.75">
      <c r="C5" s="489"/>
      <c r="D5" s="489"/>
      <c r="H5" s="489"/>
      <c r="I5" s="489"/>
      <c r="M5" s="489"/>
      <c r="N5" s="489"/>
    </row>
    <row r="6" spans="3:14" ht="12.75">
      <c r="C6" s="489"/>
      <c r="D6" s="489"/>
      <c r="H6" s="489"/>
      <c r="I6" s="489"/>
      <c r="M6" s="489"/>
      <c r="N6" s="489"/>
    </row>
    <row r="25" spans="1:16" ht="15.75">
      <c r="A25" s="492"/>
      <c r="B25" s="492"/>
      <c r="C25" s="440" t="s">
        <v>455</v>
      </c>
      <c r="D25" s="441">
        <v>0</v>
      </c>
      <c r="E25" s="492"/>
      <c r="F25" s="492"/>
      <c r="G25" s="492"/>
      <c r="H25" s="440" t="s">
        <v>455</v>
      </c>
      <c r="I25" s="441">
        <v>0</v>
      </c>
      <c r="J25" s="492"/>
      <c r="K25" s="492"/>
      <c r="L25" s="492"/>
      <c r="M25" s="440" t="s">
        <v>455</v>
      </c>
      <c r="N25" s="441">
        <v>0</v>
      </c>
      <c r="O25" s="492"/>
      <c r="P25" s="492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38"/>
  <sheetViews>
    <sheetView showGridLines="0" showRowColHeaders="0" zoomScalePageLayoutView="0" workbookViewId="0" topLeftCell="A1">
      <selection activeCell="G2" sqref="G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57421875" style="1" customWidth="1"/>
    <col min="4" max="5" width="13.7109375" style="20" customWidth="1"/>
    <col min="6" max="6" width="12.7109375" style="20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21"/>
      <c r="C1" s="21"/>
    </row>
    <row r="2" spans="2:3" ht="12.75">
      <c r="B2" s="21"/>
      <c r="C2" s="21"/>
    </row>
    <row r="3" spans="2:8" ht="12.75">
      <c r="B3" s="495" t="s">
        <v>622</v>
      </c>
      <c r="C3" s="495"/>
      <c r="D3" s="22">
        <f>ANYO_MEMORIA_1</f>
        <v>2013</v>
      </c>
      <c r="E3" s="22">
        <f>ANYO_MEMORIA_1-1</f>
        <v>2012</v>
      </c>
      <c r="F3" s="22" t="s">
        <v>623</v>
      </c>
      <c r="H3" s="23"/>
    </row>
    <row r="4" spans="2:8" ht="12.75">
      <c r="B4" s="496" t="s">
        <v>624</v>
      </c>
      <c r="C4" s="24" t="s">
        <v>625</v>
      </c>
      <c r="D4" s="25"/>
      <c r="E4" s="25">
        <v>10527</v>
      </c>
      <c r="F4" s="26">
        <f aca="true" t="shared" si="0" ref="F4:F16">IF(IF(E4="S/D",0,E4)&lt;&gt;0,(D4-E4)/E4,0)</f>
        <v>-1</v>
      </c>
      <c r="H4" s="27"/>
    </row>
    <row r="5" spans="2:8" ht="12.75">
      <c r="B5" s="496"/>
      <c r="C5" s="28" t="s">
        <v>626</v>
      </c>
      <c r="D5" s="29">
        <v>101971</v>
      </c>
      <c r="E5" s="29">
        <v>141857</v>
      </c>
      <c r="F5" s="30">
        <f t="shared" si="0"/>
        <v>-0.2811704744919179</v>
      </c>
      <c r="H5" s="27"/>
    </row>
    <row r="6" spans="2:8" ht="12.75">
      <c r="B6" s="496"/>
      <c r="C6" s="28" t="s">
        <v>627</v>
      </c>
      <c r="D6" s="29">
        <v>93469</v>
      </c>
      <c r="E6" s="29">
        <v>133077</v>
      </c>
      <c r="F6" s="30">
        <f t="shared" si="0"/>
        <v>-0.29763219790046364</v>
      </c>
      <c r="H6" s="27"/>
    </row>
    <row r="7" spans="2:8" ht="12.75">
      <c r="B7" s="496"/>
      <c r="C7" s="28" t="s">
        <v>628</v>
      </c>
      <c r="D7" s="29">
        <v>525</v>
      </c>
      <c r="E7" s="29">
        <v>558</v>
      </c>
      <c r="F7" s="30">
        <f t="shared" si="0"/>
        <v>-0.05913978494623656</v>
      </c>
      <c r="H7" s="27"/>
    </row>
    <row r="8" spans="2:8" ht="12.75">
      <c r="B8" s="496"/>
      <c r="C8" s="31" t="s">
        <v>629</v>
      </c>
      <c r="D8" s="32">
        <v>22657</v>
      </c>
      <c r="E8" s="32">
        <v>9194</v>
      </c>
      <c r="F8" s="33">
        <f t="shared" si="0"/>
        <v>1.4643245594953231</v>
      </c>
      <c r="H8" s="27"/>
    </row>
    <row r="9" spans="2:8" ht="12.75">
      <c r="B9" s="496" t="s">
        <v>630</v>
      </c>
      <c r="C9" s="34" t="s">
        <v>631</v>
      </c>
      <c r="D9" s="25">
        <v>8516</v>
      </c>
      <c r="E9" s="25">
        <v>12227</v>
      </c>
      <c r="F9" s="26">
        <f t="shared" si="0"/>
        <v>-0.3035086284452441</v>
      </c>
      <c r="H9" s="27"/>
    </row>
    <row r="10" spans="2:8" ht="12.75">
      <c r="B10" s="496"/>
      <c r="C10" s="28" t="s">
        <v>632</v>
      </c>
      <c r="D10" s="29">
        <v>1360</v>
      </c>
      <c r="E10" s="29">
        <v>3579</v>
      </c>
      <c r="F10" s="30">
        <f t="shared" si="0"/>
        <v>-0.6200055881531154</v>
      </c>
      <c r="H10" s="27"/>
    </row>
    <row r="11" spans="2:8" ht="12.75">
      <c r="B11" s="496"/>
      <c r="C11" s="35" t="s">
        <v>633</v>
      </c>
      <c r="D11" s="32">
        <v>87094</v>
      </c>
      <c r="E11" s="32">
        <v>107473</v>
      </c>
      <c r="F11" s="33">
        <f t="shared" si="0"/>
        <v>-0.18961971844091075</v>
      </c>
      <c r="H11" s="27"/>
    </row>
    <row r="12" spans="2:8" ht="12.75">
      <c r="B12" s="496" t="s">
        <v>634</v>
      </c>
      <c r="C12" s="24" t="s">
        <v>635</v>
      </c>
      <c r="D12" s="25">
        <v>1993</v>
      </c>
      <c r="E12" s="25">
        <v>2949</v>
      </c>
      <c r="F12" s="26">
        <f t="shared" si="0"/>
        <v>-0.32417768735164465</v>
      </c>
      <c r="H12" s="27"/>
    </row>
    <row r="13" spans="2:8" ht="12.75">
      <c r="B13" s="496"/>
      <c r="C13" s="28" t="s">
        <v>636</v>
      </c>
      <c r="D13" s="29">
        <v>5902</v>
      </c>
      <c r="E13" s="29">
        <v>8392</v>
      </c>
      <c r="F13" s="30">
        <f t="shared" si="0"/>
        <v>-0.2967111534795043</v>
      </c>
      <c r="H13" s="27"/>
    </row>
    <row r="14" spans="2:8" ht="12.75">
      <c r="B14" s="496"/>
      <c r="C14" s="28" t="s">
        <v>637</v>
      </c>
      <c r="D14" s="29">
        <v>43</v>
      </c>
      <c r="E14" s="29">
        <v>39</v>
      </c>
      <c r="F14" s="30">
        <f t="shared" si="0"/>
        <v>0.10256410256410256</v>
      </c>
      <c r="H14" s="27"/>
    </row>
    <row r="15" spans="2:8" ht="12.75">
      <c r="B15" s="496"/>
      <c r="C15" s="28" t="s">
        <v>638</v>
      </c>
      <c r="D15" s="29">
        <v>8</v>
      </c>
      <c r="E15" s="29">
        <v>9</v>
      </c>
      <c r="F15" s="30">
        <f t="shared" si="0"/>
        <v>-0.1111111111111111</v>
      </c>
      <c r="H15" s="27"/>
    </row>
    <row r="16" spans="2:8" ht="12.75">
      <c r="B16" s="496"/>
      <c r="C16" s="35" t="s">
        <v>639</v>
      </c>
      <c r="D16" s="36">
        <v>340</v>
      </c>
      <c r="E16" s="36">
        <v>300</v>
      </c>
      <c r="F16" s="37">
        <f t="shared" si="0"/>
        <v>0.13333333333333333</v>
      </c>
      <c r="H16" s="27"/>
    </row>
    <row r="17" spans="2:5" ht="12.75">
      <c r="B17" s="21"/>
      <c r="C17" s="21"/>
      <c r="E17" s="38"/>
    </row>
    <row r="18" spans="2:5" ht="12.75">
      <c r="B18" s="21"/>
      <c r="C18" s="21"/>
      <c r="E18" s="38"/>
    </row>
    <row r="19" spans="2:8" ht="12.75">
      <c r="B19" s="495" t="s">
        <v>640</v>
      </c>
      <c r="C19" s="495"/>
      <c r="D19" s="22">
        <f>ANYO_MEMORIA_1</f>
        <v>2013</v>
      </c>
      <c r="E19" s="22">
        <f>ANYO_MEMORIA_1-1</f>
        <v>2012</v>
      </c>
      <c r="F19" s="22" t="s">
        <v>623</v>
      </c>
      <c r="H19" s="23"/>
    </row>
    <row r="20" spans="2:8" ht="12.75">
      <c r="B20" s="39" t="s">
        <v>624</v>
      </c>
      <c r="C20" s="40" t="s">
        <v>641</v>
      </c>
      <c r="D20" s="493">
        <v>4982</v>
      </c>
      <c r="E20" s="41">
        <v>7370</v>
      </c>
      <c r="F20" s="42">
        <f aca="true" t="shared" si="1" ref="F20:F25">IF(IF(E20="S/D",0,E20)&lt;&gt;0,(D20-E20)/E20,0)</f>
        <v>-0.32401628222523743</v>
      </c>
      <c r="H20" s="43"/>
    </row>
    <row r="21" spans="2:8" ht="12.75">
      <c r="B21" s="496" t="s">
        <v>642</v>
      </c>
      <c r="C21" s="44" t="s">
        <v>643</v>
      </c>
      <c r="D21" s="45">
        <v>672</v>
      </c>
      <c r="E21" s="45">
        <v>1058</v>
      </c>
      <c r="F21" s="46">
        <f t="shared" si="1"/>
        <v>-0.3648393194706994</v>
      </c>
      <c r="H21" s="27"/>
    </row>
    <row r="22" spans="2:8" ht="12.75">
      <c r="B22" s="496"/>
      <c r="C22" s="47" t="s">
        <v>644</v>
      </c>
      <c r="D22" s="48">
        <v>526</v>
      </c>
      <c r="E22" s="48">
        <v>849</v>
      </c>
      <c r="F22" s="49">
        <f t="shared" si="1"/>
        <v>-0.38044758539458184</v>
      </c>
      <c r="H22" s="27"/>
    </row>
    <row r="23" spans="2:8" ht="12.75">
      <c r="B23" s="496"/>
      <c r="C23" s="47" t="s">
        <v>645</v>
      </c>
      <c r="D23" s="48">
        <v>117</v>
      </c>
      <c r="E23" s="48">
        <v>243</v>
      </c>
      <c r="F23" s="49">
        <f t="shared" si="1"/>
        <v>-0.5185185185185185</v>
      </c>
      <c r="H23" s="27"/>
    </row>
    <row r="24" spans="2:8" ht="12.75">
      <c r="B24" s="496"/>
      <c r="C24" s="50" t="s">
        <v>646</v>
      </c>
      <c r="D24" s="48">
        <v>66</v>
      </c>
      <c r="E24" s="51"/>
      <c r="F24" s="49">
        <f t="shared" si="1"/>
        <v>0</v>
      </c>
      <c r="H24" s="27"/>
    </row>
    <row r="25" spans="2:8" ht="12.75">
      <c r="B25" s="496"/>
      <c r="C25" s="52" t="s">
        <v>647</v>
      </c>
      <c r="D25" s="53">
        <v>2817</v>
      </c>
      <c r="E25" s="54">
        <v>5220</v>
      </c>
      <c r="F25" s="55">
        <f t="shared" si="1"/>
        <v>-0.4603448275862069</v>
      </c>
      <c r="H25" s="27"/>
    </row>
    <row r="26" spans="2:7" ht="12.75">
      <c r="B26" s="21"/>
      <c r="C26" s="21"/>
      <c r="E26" s="38"/>
      <c r="G26" s="56"/>
    </row>
    <row r="27" spans="2:5" ht="12.75">
      <c r="B27" s="21"/>
      <c r="C27" s="21"/>
      <c r="E27" s="38"/>
    </row>
    <row r="28" spans="2:8" ht="12.75">
      <c r="B28" s="495" t="s">
        <v>648</v>
      </c>
      <c r="C28" s="495"/>
      <c r="D28" s="22">
        <f>ANYO_MEMORIA_1</f>
        <v>2013</v>
      </c>
      <c r="E28" s="22">
        <f>ANYO_MEMORIA_1-1</f>
        <v>2012</v>
      </c>
      <c r="F28" s="22" t="s">
        <v>623</v>
      </c>
      <c r="H28" s="23"/>
    </row>
    <row r="29" spans="2:8" ht="12.75">
      <c r="B29" s="496" t="s">
        <v>649</v>
      </c>
      <c r="C29" s="57" t="s">
        <v>650</v>
      </c>
      <c r="D29" s="45">
        <v>27281</v>
      </c>
      <c r="E29" s="45">
        <v>27658</v>
      </c>
      <c r="F29" s="46">
        <f aca="true" t="shared" si="2" ref="F29:F37">IF(IF(E29="S/D",0,E29)&lt;&gt;0,(D29-E29)/E29,0)</f>
        <v>-0.013630775905705403</v>
      </c>
      <c r="H29" s="27"/>
    </row>
    <row r="30" spans="2:9" ht="12.75">
      <c r="B30" s="496"/>
      <c r="C30" s="58" t="s">
        <v>651</v>
      </c>
      <c r="D30" s="48">
        <v>3044</v>
      </c>
      <c r="E30" s="48">
        <v>3092</v>
      </c>
      <c r="F30" s="49">
        <f t="shared" si="2"/>
        <v>-0.015523932729624839</v>
      </c>
      <c r="H30" s="27"/>
      <c r="I30" s="59"/>
    </row>
    <row r="31" spans="2:8" ht="12.75">
      <c r="B31" s="496"/>
      <c r="C31" s="60" t="s">
        <v>652</v>
      </c>
      <c r="D31" s="61">
        <v>30325</v>
      </c>
      <c r="E31" s="61">
        <v>30750</v>
      </c>
      <c r="F31" s="62">
        <f t="shared" si="2"/>
        <v>-0.013821138211382113</v>
      </c>
      <c r="H31" s="27"/>
    </row>
    <row r="32" spans="2:8" ht="12.75">
      <c r="B32" s="63"/>
      <c r="C32" s="34" t="s">
        <v>653</v>
      </c>
      <c r="D32" s="45">
        <v>1129</v>
      </c>
      <c r="E32" s="45">
        <v>1058</v>
      </c>
      <c r="F32" s="46">
        <f t="shared" si="2"/>
        <v>0.0671077504725898</v>
      </c>
      <c r="H32" s="27"/>
    </row>
    <row r="33" spans="2:8" ht="12.75">
      <c r="B33" s="63" t="s">
        <v>654</v>
      </c>
      <c r="C33" s="64" t="s">
        <v>655</v>
      </c>
      <c r="D33" s="65">
        <v>211</v>
      </c>
      <c r="E33" s="65">
        <v>243</v>
      </c>
      <c r="F33" s="66">
        <f t="shared" si="2"/>
        <v>-0.13168724279835392</v>
      </c>
      <c r="H33" s="27"/>
    </row>
    <row r="34" spans="2:8" ht="12.75">
      <c r="B34" s="67"/>
      <c r="C34" s="68" t="s">
        <v>652</v>
      </c>
      <c r="D34" s="61">
        <v>1340</v>
      </c>
      <c r="E34" s="61">
        <v>1301</v>
      </c>
      <c r="F34" s="62">
        <f t="shared" si="2"/>
        <v>0.02997694081475788</v>
      </c>
      <c r="H34" s="27"/>
    </row>
    <row r="35" spans="2:8" ht="12.75" customHeight="1">
      <c r="B35" s="499" t="s">
        <v>656</v>
      </c>
      <c r="C35" s="44" t="s">
        <v>657</v>
      </c>
      <c r="D35" s="45">
        <v>7303</v>
      </c>
      <c r="E35" s="45">
        <v>7781</v>
      </c>
      <c r="F35" s="46">
        <f t="shared" si="2"/>
        <v>-0.06143169258450071</v>
      </c>
      <c r="H35" s="27"/>
    </row>
    <row r="36" spans="2:8" ht="12.75">
      <c r="B36" s="499"/>
      <c r="C36" s="58" t="s">
        <v>658</v>
      </c>
      <c r="D36" s="48">
        <v>1129</v>
      </c>
      <c r="E36" s="48">
        <v>1210</v>
      </c>
      <c r="F36" s="49">
        <f t="shared" si="2"/>
        <v>-0.06694214876033058</v>
      </c>
      <c r="H36" s="27"/>
    </row>
    <row r="37" spans="2:8" ht="12.75">
      <c r="B37" s="499"/>
      <c r="C37" s="60" t="s">
        <v>652</v>
      </c>
      <c r="D37" s="69">
        <v>8432</v>
      </c>
      <c r="E37" s="69">
        <v>8991</v>
      </c>
      <c r="F37" s="70">
        <f t="shared" si="2"/>
        <v>-0.062173284395506616</v>
      </c>
      <c r="H37" s="27"/>
    </row>
    <row r="38" spans="2:5" ht="12.75">
      <c r="B38" s="21"/>
      <c r="C38" s="21"/>
      <c r="E38" s="38"/>
    </row>
    <row r="39" spans="2:5" ht="12.75">
      <c r="B39" s="21"/>
      <c r="C39" s="21"/>
      <c r="E39" s="38"/>
    </row>
    <row r="40" spans="2:8" ht="12.75">
      <c r="B40" s="495" t="s">
        <v>659</v>
      </c>
      <c r="C40" s="495"/>
      <c r="D40" s="22">
        <f>ANYO_MEMORIA_1</f>
        <v>2013</v>
      </c>
      <c r="E40" s="22">
        <f>ANYO_MEMORIA_1-1</f>
        <v>2012</v>
      </c>
      <c r="F40" s="22" t="s">
        <v>623</v>
      </c>
      <c r="H40" s="23"/>
    </row>
    <row r="41" spans="2:8" ht="12.75">
      <c r="B41" s="496" t="s">
        <v>660</v>
      </c>
      <c r="C41" s="34" t="s">
        <v>661</v>
      </c>
      <c r="D41" s="45">
        <v>3569</v>
      </c>
      <c r="E41" s="45">
        <v>1412</v>
      </c>
      <c r="F41" s="46">
        <f aca="true" t="shared" si="3" ref="F41:F50">IF(IF(E41="S/D",0,E41)&lt;&gt;0,(D41-E41)/E41,0)</f>
        <v>1.5276203966005666</v>
      </c>
      <c r="H41" s="27"/>
    </row>
    <row r="42" spans="2:8" ht="12.75">
      <c r="B42" s="496"/>
      <c r="C42" s="28" t="s">
        <v>662</v>
      </c>
      <c r="D42" s="48">
        <v>121</v>
      </c>
      <c r="E42" s="48">
        <v>52</v>
      </c>
      <c r="F42" s="49">
        <f t="shared" si="3"/>
        <v>1.3269230769230769</v>
      </c>
      <c r="H42" s="27"/>
    </row>
    <row r="43" spans="2:8" ht="12.75">
      <c r="B43" s="496"/>
      <c r="C43" s="28" t="s">
        <v>663</v>
      </c>
      <c r="D43" s="48">
        <v>5902</v>
      </c>
      <c r="E43" s="48">
        <v>8392</v>
      </c>
      <c r="F43" s="49">
        <f t="shared" si="3"/>
        <v>-0.2967111534795043</v>
      </c>
      <c r="H43" s="27"/>
    </row>
    <row r="44" spans="2:8" ht="12.75">
      <c r="B44" s="496"/>
      <c r="C44" s="71" t="s">
        <v>664</v>
      </c>
      <c r="D44" s="72">
        <v>6023</v>
      </c>
      <c r="E44" s="72">
        <v>8444</v>
      </c>
      <c r="F44" s="73">
        <f t="shared" si="3"/>
        <v>-0.28671245855045</v>
      </c>
      <c r="H44" s="27"/>
    </row>
    <row r="45" spans="2:8" ht="12.75">
      <c r="B45" s="496"/>
      <c r="C45" s="31" t="s">
        <v>665</v>
      </c>
      <c r="D45" s="53">
        <v>3786</v>
      </c>
      <c r="E45" s="53">
        <v>3569</v>
      </c>
      <c r="F45" s="55">
        <f t="shared" si="3"/>
        <v>0.06080134491454189</v>
      </c>
      <c r="H45" s="27"/>
    </row>
    <row r="46" spans="2:8" ht="12.75">
      <c r="B46" s="496" t="s">
        <v>666</v>
      </c>
      <c r="C46" s="34" t="s">
        <v>667</v>
      </c>
      <c r="D46" s="74">
        <v>4429</v>
      </c>
      <c r="E46" s="74">
        <v>5699</v>
      </c>
      <c r="F46" s="75">
        <f t="shared" si="3"/>
        <v>-0.22284611335321985</v>
      </c>
      <c r="H46" s="27"/>
    </row>
    <row r="47" spans="2:8" ht="12.75">
      <c r="B47" s="496"/>
      <c r="C47" s="28" t="s">
        <v>668</v>
      </c>
      <c r="D47" s="48">
        <v>130</v>
      </c>
      <c r="E47" s="48">
        <v>118</v>
      </c>
      <c r="F47" s="49">
        <f t="shared" si="3"/>
        <v>0.1016949152542373</v>
      </c>
      <c r="H47" s="27"/>
    </row>
    <row r="48" spans="2:8" ht="12.75">
      <c r="B48" s="496"/>
      <c r="C48" s="71" t="s">
        <v>669</v>
      </c>
      <c r="D48" s="72">
        <v>4559</v>
      </c>
      <c r="E48" s="72">
        <v>5817</v>
      </c>
      <c r="F48" s="73">
        <f t="shared" si="3"/>
        <v>-0.21626267835654117</v>
      </c>
      <c r="H48" s="27"/>
    </row>
    <row r="49" spans="2:8" ht="12.75">
      <c r="B49" s="496"/>
      <c r="C49" s="76" t="s">
        <v>670</v>
      </c>
      <c r="D49" s="48">
        <v>1050</v>
      </c>
      <c r="E49" s="48">
        <v>1147</v>
      </c>
      <c r="F49" s="49">
        <f t="shared" si="3"/>
        <v>-0.08456843940714909</v>
      </c>
      <c r="H49" s="27"/>
    </row>
    <row r="50" spans="2:8" ht="12.75">
      <c r="B50" s="496"/>
      <c r="C50" s="77" t="s">
        <v>671</v>
      </c>
      <c r="D50" s="53">
        <v>197</v>
      </c>
      <c r="E50" s="53">
        <v>219</v>
      </c>
      <c r="F50" s="55">
        <f t="shared" si="3"/>
        <v>-0.1004566210045662</v>
      </c>
      <c r="H50" s="27"/>
    </row>
    <row r="51" spans="2:5" ht="12.75">
      <c r="B51" s="21"/>
      <c r="C51" s="21"/>
      <c r="E51" s="38"/>
    </row>
    <row r="52" spans="2:5" ht="12.75">
      <c r="B52" s="21"/>
      <c r="C52" s="21"/>
      <c r="E52" s="38"/>
    </row>
    <row r="53" spans="2:8" ht="12.75">
      <c r="B53" s="495" t="s">
        <v>672</v>
      </c>
      <c r="C53" s="495"/>
      <c r="D53" s="22">
        <f>ANYO_MEMORIA_1</f>
        <v>2013</v>
      </c>
      <c r="E53" s="22">
        <f>ANYO_MEMORIA_1-1</f>
        <v>2012</v>
      </c>
      <c r="F53" s="22" t="s">
        <v>623</v>
      </c>
      <c r="H53" s="23"/>
    </row>
    <row r="54" spans="2:8" ht="12.75">
      <c r="B54" s="496" t="s">
        <v>673</v>
      </c>
      <c r="C54" s="34" t="s">
        <v>674</v>
      </c>
      <c r="D54" s="45">
        <v>228</v>
      </c>
      <c r="E54" s="45">
        <v>275</v>
      </c>
      <c r="F54" s="46">
        <f aca="true" t="shared" si="4" ref="F54:F62">IF(IF(E54="S/D",0,E54)&lt;&gt;0,(D54-E54)/E54,0)</f>
        <v>-0.1709090909090909</v>
      </c>
      <c r="H54" s="27"/>
    </row>
    <row r="55" spans="2:8" ht="12.75">
      <c r="B55" s="496"/>
      <c r="C55" s="28" t="s">
        <v>675</v>
      </c>
      <c r="D55" s="48">
        <v>1</v>
      </c>
      <c r="E55" s="48">
        <v>0</v>
      </c>
      <c r="F55" s="49">
        <f t="shared" si="4"/>
        <v>0</v>
      </c>
      <c r="H55" s="27"/>
    </row>
    <row r="56" spans="2:8" ht="12.75">
      <c r="B56" s="496"/>
      <c r="C56" s="28" t="s">
        <v>625</v>
      </c>
      <c r="D56" s="48">
        <v>104</v>
      </c>
      <c r="E56" s="48">
        <v>243</v>
      </c>
      <c r="F56" s="49">
        <f t="shared" si="4"/>
        <v>-0.5720164609053497</v>
      </c>
      <c r="H56" s="27"/>
    </row>
    <row r="57" spans="2:8" ht="12.75">
      <c r="B57" s="496"/>
      <c r="C57" s="28" t="s">
        <v>665</v>
      </c>
      <c r="D57" s="48">
        <v>119</v>
      </c>
      <c r="E57" s="48">
        <v>104</v>
      </c>
      <c r="F57" s="49">
        <f t="shared" si="4"/>
        <v>0.14423076923076922</v>
      </c>
      <c r="H57" s="27"/>
    </row>
    <row r="58" spans="2:8" ht="12.75">
      <c r="B58" s="496"/>
      <c r="C58" s="31" t="s">
        <v>676</v>
      </c>
      <c r="D58" s="78">
        <v>118</v>
      </c>
      <c r="E58" s="79">
        <v>188</v>
      </c>
      <c r="F58" s="80">
        <f t="shared" si="4"/>
        <v>-0.3723404255319149</v>
      </c>
      <c r="H58" s="27"/>
    </row>
    <row r="59" spans="2:8" ht="12.75">
      <c r="B59" s="496"/>
      <c r="C59" s="35" t="s">
        <v>677</v>
      </c>
      <c r="D59" s="53">
        <v>3</v>
      </c>
      <c r="E59" s="81"/>
      <c r="F59" s="55">
        <f>IF(IF(E59="S/D",0,E59)&lt;&gt;0,(D59-E59)/E59,0)</f>
        <v>0</v>
      </c>
      <c r="H59" s="27"/>
    </row>
    <row r="60" spans="2:8" ht="12.75">
      <c r="B60" s="496" t="s">
        <v>678</v>
      </c>
      <c r="C60" s="24" t="s">
        <v>679</v>
      </c>
      <c r="D60" s="74">
        <v>55</v>
      </c>
      <c r="E60" s="82">
        <v>49</v>
      </c>
      <c r="F60" s="75">
        <f t="shared" si="4"/>
        <v>0.12244897959183673</v>
      </c>
      <c r="H60" s="27"/>
    </row>
    <row r="61" spans="2:8" ht="12.75">
      <c r="B61" s="496"/>
      <c r="C61" s="28" t="s">
        <v>670</v>
      </c>
      <c r="D61" s="48">
        <v>38</v>
      </c>
      <c r="E61" s="83">
        <v>156</v>
      </c>
      <c r="F61" s="49">
        <f t="shared" si="4"/>
        <v>-0.7564102564102564</v>
      </c>
      <c r="H61" s="27"/>
    </row>
    <row r="62" spans="2:8" ht="12.75">
      <c r="B62" s="496"/>
      <c r="C62" s="35" t="s">
        <v>680</v>
      </c>
      <c r="D62" s="53">
        <v>0</v>
      </c>
      <c r="E62" s="54">
        <v>0</v>
      </c>
      <c r="F62" s="55">
        <f t="shared" si="4"/>
        <v>0</v>
      </c>
      <c r="H62" s="27"/>
    </row>
    <row r="63" spans="2:5" ht="12.75">
      <c r="B63" s="21"/>
      <c r="C63" s="21"/>
      <c r="E63" s="38"/>
    </row>
    <row r="64" spans="2:5" ht="12.75">
      <c r="B64" s="21"/>
      <c r="C64" s="21"/>
      <c r="E64" s="38"/>
    </row>
    <row r="65" spans="2:8" ht="12.75">
      <c r="B65" s="495" t="s">
        <v>681</v>
      </c>
      <c r="C65" s="495"/>
      <c r="D65" s="22">
        <f>ANYO_MEMORIA_1</f>
        <v>2013</v>
      </c>
      <c r="E65" s="22">
        <f>ANYO_MEMORIA_1-1</f>
        <v>2012</v>
      </c>
      <c r="F65" s="22" t="s">
        <v>623</v>
      </c>
      <c r="H65" s="23"/>
    </row>
    <row r="66" spans="2:8" ht="12.75">
      <c r="B66" s="497" t="s">
        <v>682</v>
      </c>
      <c r="C66" s="497"/>
      <c r="D66" s="45">
        <v>11</v>
      </c>
      <c r="E66" s="45">
        <v>15</v>
      </c>
      <c r="F66" s="46">
        <f>IF(IF(E66="S/D",0,E66)&lt;&gt;0,(D66-E66)/E66,0)</f>
        <v>-0.26666666666666666</v>
      </c>
      <c r="H66" s="27"/>
    </row>
    <row r="67" spans="2:8" ht="12.75">
      <c r="B67" s="498" t="s">
        <v>670</v>
      </c>
      <c r="C67" s="498"/>
      <c r="D67" s="48">
        <v>0</v>
      </c>
      <c r="E67" s="48">
        <v>0</v>
      </c>
      <c r="F67" s="49">
        <f>IF(IF(E67="S/D",0,E67)&lt;&gt;0,(D67-E67)/E67,0)</f>
        <v>0</v>
      </c>
      <c r="H67" s="27"/>
    </row>
    <row r="68" spans="2:8" ht="12.75">
      <c r="B68" s="498" t="s">
        <v>679</v>
      </c>
      <c r="C68" s="498"/>
      <c r="D68" s="48">
        <v>6</v>
      </c>
      <c r="E68" s="48">
        <v>13</v>
      </c>
      <c r="F68" s="49">
        <f>IF(IF(E68="S/D",0,E68)&lt;&gt;0,(D68-E68)/E68,0)</f>
        <v>-0.5384615384615384</v>
      </c>
      <c r="H68" s="27"/>
    </row>
    <row r="69" spans="2:8" ht="12.75">
      <c r="B69" s="498" t="s">
        <v>683</v>
      </c>
      <c r="C69" s="498"/>
      <c r="D69" s="48">
        <v>6</v>
      </c>
      <c r="E69" s="48">
        <v>4</v>
      </c>
      <c r="F69" s="49">
        <f>IF(IF(E69="S/D",0,E69)&lt;&gt;0,(D69-E69)/E69,0)</f>
        <v>0.5</v>
      </c>
      <c r="H69" s="27"/>
    </row>
    <row r="70" spans="2:8" ht="12.75">
      <c r="B70" s="501" t="s">
        <v>684</v>
      </c>
      <c r="C70" s="501"/>
      <c r="D70" s="53">
        <v>2</v>
      </c>
      <c r="E70" s="53">
        <v>0</v>
      </c>
      <c r="F70" s="55">
        <f>IF(IF(E70="S/D",0,E70)&lt;&gt;0,(D70-E70)/E70,0)</f>
        <v>0</v>
      </c>
      <c r="H70" s="27"/>
    </row>
    <row r="71" spans="2:5" ht="12.75">
      <c r="B71" s="21"/>
      <c r="C71" s="21"/>
      <c r="E71" s="38"/>
    </row>
    <row r="72" spans="2:5" ht="12.75">
      <c r="B72" s="21"/>
      <c r="C72" s="21"/>
      <c r="E72" s="38"/>
    </row>
    <row r="73" spans="2:8" ht="12.75">
      <c r="B73" s="495" t="s">
        <v>685</v>
      </c>
      <c r="C73" s="495"/>
      <c r="D73" s="22">
        <f>ANYO_MEMORIA_1</f>
        <v>2013</v>
      </c>
      <c r="E73" s="22">
        <f>ANYO_MEMORIA_1-1</f>
        <v>2012</v>
      </c>
      <c r="F73" s="22" t="s">
        <v>623</v>
      </c>
      <c r="H73" s="23"/>
    </row>
    <row r="74" spans="2:8" ht="12.75" customHeight="1">
      <c r="B74" s="84" t="s">
        <v>686</v>
      </c>
      <c r="C74" s="34" t="s">
        <v>687</v>
      </c>
      <c r="D74" s="85">
        <v>8432</v>
      </c>
      <c r="E74" s="85">
        <v>8991</v>
      </c>
      <c r="F74" s="86">
        <f aca="true" t="shared" si="5" ref="F74:F81">IF(IF(E74="S/D",0,E74)&lt;&gt;0,(D74-E74)/E74,0)</f>
        <v>-0.062173284395506616</v>
      </c>
      <c r="H74" s="27"/>
    </row>
    <row r="75" spans="2:8" ht="12.75" customHeight="1">
      <c r="B75" s="87" t="s">
        <v>688</v>
      </c>
      <c r="C75" s="35" t="s">
        <v>689</v>
      </c>
      <c r="D75" s="78">
        <v>2245</v>
      </c>
      <c r="E75" s="78">
        <v>1647</v>
      </c>
      <c r="F75" s="80">
        <f t="shared" si="5"/>
        <v>0.3630843958712811</v>
      </c>
      <c r="H75" s="27"/>
    </row>
    <row r="76" spans="2:8" ht="12.75" customHeight="1">
      <c r="B76" s="84" t="s">
        <v>690</v>
      </c>
      <c r="C76" s="34" t="s">
        <v>687</v>
      </c>
      <c r="D76" s="45">
        <v>4481</v>
      </c>
      <c r="E76" s="45">
        <v>5307</v>
      </c>
      <c r="F76" s="46">
        <f t="shared" si="5"/>
        <v>-0.15564348973054457</v>
      </c>
      <c r="H76" s="27"/>
    </row>
    <row r="77" spans="2:8" ht="12.75" customHeight="1">
      <c r="B77" s="87" t="s">
        <v>691</v>
      </c>
      <c r="C77" s="35" t="s">
        <v>689</v>
      </c>
      <c r="D77" s="78">
        <v>1259</v>
      </c>
      <c r="E77" s="78">
        <v>1192</v>
      </c>
      <c r="F77" s="80">
        <f t="shared" si="5"/>
        <v>0.05620805369127517</v>
      </c>
      <c r="H77" s="27"/>
    </row>
    <row r="78" spans="2:8" ht="12.75" customHeight="1">
      <c r="B78" s="84" t="s">
        <v>692</v>
      </c>
      <c r="C78" s="34" t="s">
        <v>687</v>
      </c>
      <c r="D78" s="45">
        <v>295</v>
      </c>
      <c r="E78" s="45">
        <v>225</v>
      </c>
      <c r="F78" s="46">
        <f t="shared" si="5"/>
        <v>0.3111111111111111</v>
      </c>
      <c r="H78" s="27"/>
    </row>
    <row r="79" spans="2:8" ht="12.75" customHeight="1">
      <c r="B79" s="87" t="s">
        <v>693</v>
      </c>
      <c r="C79" s="35" t="s">
        <v>689</v>
      </c>
      <c r="D79" s="53">
        <v>101</v>
      </c>
      <c r="E79" s="53">
        <v>86</v>
      </c>
      <c r="F79" s="55">
        <f t="shared" si="5"/>
        <v>0.1744186046511628</v>
      </c>
      <c r="H79" s="27"/>
    </row>
    <row r="80" spans="2:8" ht="12.75" customHeight="1">
      <c r="B80" s="500" t="s">
        <v>694</v>
      </c>
      <c r="C80" s="24" t="s">
        <v>687</v>
      </c>
      <c r="D80" s="88">
        <v>0</v>
      </c>
      <c r="E80" s="88">
        <v>2</v>
      </c>
      <c r="F80" s="26">
        <f t="shared" si="5"/>
        <v>-1</v>
      </c>
      <c r="H80" s="27"/>
    </row>
    <row r="81" spans="2:8" ht="12.75" customHeight="1">
      <c r="B81" s="500"/>
      <c r="C81" s="35" t="s">
        <v>689</v>
      </c>
      <c r="D81" s="89">
        <v>0</v>
      </c>
      <c r="E81" s="89">
        <v>0</v>
      </c>
      <c r="F81" s="55">
        <f t="shared" si="5"/>
        <v>0</v>
      </c>
      <c r="H81" s="27"/>
    </row>
    <row r="82" ht="12.75">
      <c r="E82" s="38"/>
    </row>
    <row r="83" ht="12.75">
      <c r="E83" s="38"/>
    </row>
    <row r="84" spans="2:8" ht="12.75">
      <c r="B84" s="495" t="s">
        <v>695</v>
      </c>
      <c r="C84" s="495"/>
      <c r="D84" s="22">
        <f>ANYO_MEMORIA_1</f>
        <v>2013</v>
      </c>
      <c r="E84" s="22">
        <f>ANYO_MEMORIA_1-1</f>
        <v>2012</v>
      </c>
      <c r="F84" s="22" t="s">
        <v>623</v>
      </c>
      <c r="H84" s="23"/>
    </row>
    <row r="85" spans="2:8" ht="12.75">
      <c r="B85" s="90" t="s">
        <v>696</v>
      </c>
      <c r="C85" s="91"/>
      <c r="D85" s="92">
        <v>3952</v>
      </c>
      <c r="E85" s="93">
        <v>3965</v>
      </c>
      <c r="F85" s="94">
        <f>IF(IF(E85="S/D",0,E85)&lt;&gt;0,(D85-E85)/E85,0)</f>
        <v>-0.003278688524590164</v>
      </c>
      <c r="H85" s="27"/>
    </row>
    <row r="86" spans="2:8" ht="12.75">
      <c r="B86" s="90" t="s">
        <v>697</v>
      </c>
      <c r="C86" s="95"/>
      <c r="D86" s="92">
        <v>4480</v>
      </c>
      <c r="E86" s="93">
        <v>5026</v>
      </c>
      <c r="F86" s="94">
        <f>IF(IF(E86="S/D",0,E86)&lt;&gt;0,(D86-E86)/E86,0)</f>
        <v>-0.10863509749303621</v>
      </c>
      <c r="H86" s="96"/>
    </row>
    <row r="87" spans="2:14" ht="12.75">
      <c r="B87" s="502" t="s">
        <v>698</v>
      </c>
      <c r="C87" s="502"/>
      <c r="D87" s="97">
        <v>13</v>
      </c>
      <c r="E87" s="98">
        <v>4</v>
      </c>
      <c r="F87" s="99">
        <f>IF(IF(E87="S/D",0,E87)&lt;&gt;0,(D87-E87)/E87,0)</f>
        <v>2.25</v>
      </c>
      <c r="G87" s="100"/>
      <c r="H87" s="101"/>
      <c r="I87" s="102"/>
      <c r="J87" s="102"/>
      <c r="K87" s="102"/>
      <c r="L87" s="102"/>
      <c r="M87" s="102"/>
      <c r="N87" s="102"/>
    </row>
    <row r="88" spans="2:14" ht="12.75">
      <c r="B88" s="103"/>
      <c r="C88" s="103"/>
      <c r="D88" s="104"/>
      <c r="E88" s="105"/>
      <c r="F88" s="104"/>
      <c r="G88" s="100"/>
      <c r="H88" s="102"/>
      <c r="I88" s="102"/>
      <c r="J88" s="102"/>
      <c r="K88" s="102"/>
      <c r="L88" s="102"/>
      <c r="M88" s="102"/>
      <c r="N88" s="102"/>
    </row>
    <row r="89" ht="12.75">
      <c r="E89" s="38"/>
    </row>
    <row r="90" spans="2:8" ht="12.75">
      <c r="B90" s="503" t="s">
        <v>699</v>
      </c>
      <c r="C90" s="503"/>
      <c r="D90" s="22">
        <f>ANYO_MEMORIA_1</f>
        <v>2013</v>
      </c>
      <c r="E90" s="22">
        <f>ANYO_MEMORIA_1-1</f>
        <v>2012</v>
      </c>
      <c r="F90" s="22" t="s">
        <v>623</v>
      </c>
      <c r="H90" s="23"/>
    </row>
    <row r="91" spans="2:8" ht="12.75">
      <c r="B91" s="503"/>
      <c r="C91" s="503"/>
      <c r="D91" s="106">
        <v>2886</v>
      </c>
      <c r="E91" s="107">
        <v>4757</v>
      </c>
      <c r="F91" s="108">
        <f>IF(IF(E91="S/D",0,E91)&lt;&gt;0,(D91-E91)/E91,0)</f>
        <v>-0.39331511456800505</v>
      </c>
      <c r="H91" s="27"/>
    </row>
    <row r="92" spans="2:8" ht="12.75">
      <c r="B92" s="502" t="s">
        <v>698</v>
      </c>
      <c r="C92" s="502"/>
      <c r="D92" s="97">
        <v>0</v>
      </c>
      <c r="E92" s="98">
        <v>0</v>
      </c>
      <c r="F92" s="99">
        <f>IF(IF(E92="S/D",0,E92)&lt;&gt;0,(D92-E92)/E92,0)</f>
        <v>0</v>
      </c>
      <c r="H92" s="27"/>
    </row>
    <row r="93" spans="2:8" ht="12.75">
      <c r="B93" s="103"/>
      <c r="C93" s="103"/>
      <c r="D93" s="105"/>
      <c r="E93" s="104"/>
      <c r="F93" s="109"/>
      <c r="H93" s="27"/>
    </row>
    <row r="94" spans="2:5" ht="12.75">
      <c r="B94" s="21"/>
      <c r="C94" s="21"/>
      <c r="E94" s="38"/>
    </row>
    <row r="95" spans="2:8" ht="12.75">
      <c r="B95" s="504" t="s">
        <v>700</v>
      </c>
      <c r="C95" s="504"/>
      <c r="D95" s="22">
        <f>ANYO_MEMORIA_1</f>
        <v>2013</v>
      </c>
      <c r="E95" s="22">
        <f>ANYO_MEMORIA_1-1</f>
        <v>2012</v>
      </c>
      <c r="F95" s="22" t="s">
        <v>623</v>
      </c>
      <c r="H95" s="23"/>
    </row>
    <row r="96" spans="2:8" ht="12.75">
      <c r="B96" s="496" t="s">
        <v>696</v>
      </c>
      <c r="C96" s="34" t="s">
        <v>701</v>
      </c>
      <c r="D96" s="45">
        <v>2562</v>
      </c>
      <c r="E96" s="45">
        <v>3128</v>
      </c>
      <c r="F96" s="46">
        <f aca="true" t="shared" si="6" ref="F96:F103">IF(IF(E96="S/D",0,E96)&lt;&gt;0,(D96-E96)/E96,0)</f>
        <v>-0.1809462915601023</v>
      </c>
      <c r="H96" s="27"/>
    </row>
    <row r="97" spans="2:8" ht="12.75">
      <c r="B97" s="496"/>
      <c r="C97" s="28" t="s">
        <v>702</v>
      </c>
      <c r="D97" s="48">
        <v>4</v>
      </c>
      <c r="E97" s="48">
        <v>639</v>
      </c>
      <c r="F97" s="49">
        <f t="shared" si="6"/>
        <v>-0.9937402190923318</v>
      </c>
      <c r="H97" s="27"/>
    </row>
    <row r="98" spans="2:8" ht="12.75">
      <c r="B98" s="496"/>
      <c r="C98" s="31" t="s">
        <v>703</v>
      </c>
      <c r="D98" s="48">
        <v>1275</v>
      </c>
      <c r="E98" s="48">
        <v>1174</v>
      </c>
      <c r="F98" s="49">
        <f t="shared" si="6"/>
        <v>0.08603066439522998</v>
      </c>
      <c r="H98" s="27"/>
    </row>
    <row r="99" spans="2:10" ht="12.75">
      <c r="B99" s="496"/>
      <c r="C99" s="68" t="s">
        <v>652</v>
      </c>
      <c r="D99" s="69">
        <v>3841</v>
      </c>
      <c r="E99" s="69">
        <v>4941</v>
      </c>
      <c r="F99" s="70">
        <f t="shared" si="6"/>
        <v>-0.22262699858328275</v>
      </c>
      <c r="H99" s="27"/>
      <c r="J99" s="59"/>
    </row>
    <row r="100" spans="2:8" ht="12.75">
      <c r="B100" s="496" t="s">
        <v>697</v>
      </c>
      <c r="C100" s="24" t="s">
        <v>704</v>
      </c>
      <c r="D100" s="74">
        <v>15</v>
      </c>
      <c r="E100" s="74">
        <v>7</v>
      </c>
      <c r="F100" s="75">
        <f t="shared" si="6"/>
        <v>1.1428571428571428</v>
      </c>
      <c r="H100" s="27"/>
    </row>
    <row r="101" spans="2:8" ht="12.75">
      <c r="B101" s="496"/>
      <c r="C101" s="31" t="s">
        <v>703</v>
      </c>
      <c r="D101" s="48">
        <v>625</v>
      </c>
      <c r="E101" s="48">
        <v>701</v>
      </c>
      <c r="F101" s="49">
        <f t="shared" si="6"/>
        <v>-0.10841654778887304</v>
      </c>
      <c r="H101" s="27"/>
    </row>
    <row r="102" spans="2:8" ht="12.75">
      <c r="B102" s="496"/>
      <c r="C102" s="68" t="s">
        <v>652</v>
      </c>
      <c r="D102" s="61">
        <v>640</v>
      </c>
      <c r="E102" s="61">
        <v>708</v>
      </c>
      <c r="F102" s="62">
        <f t="shared" si="6"/>
        <v>-0.096045197740113</v>
      </c>
      <c r="H102" s="27"/>
    </row>
    <row r="103" spans="2:8" ht="12.75">
      <c r="B103" s="502" t="s">
        <v>698</v>
      </c>
      <c r="C103" s="502"/>
      <c r="D103" s="110">
        <v>51</v>
      </c>
      <c r="E103" s="110">
        <v>68</v>
      </c>
      <c r="F103" s="111">
        <f t="shared" si="6"/>
        <v>-0.25</v>
      </c>
      <c r="H103" s="27"/>
    </row>
    <row r="104" spans="2:5" ht="12.75">
      <c r="B104" s="21"/>
      <c r="C104" s="21"/>
      <c r="E104" s="38"/>
    </row>
    <row r="105" spans="2:5" ht="12.75">
      <c r="B105" s="21"/>
      <c r="C105" s="21"/>
      <c r="E105" s="38"/>
    </row>
    <row r="106" spans="2:8" ht="12.75">
      <c r="B106" s="495" t="s">
        <v>705</v>
      </c>
      <c r="C106" s="495"/>
      <c r="D106" s="22">
        <f>ANYO_MEMORIA_1</f>
        <v>2013</v>
      </c>
      <c r="E106" s="22">
        <f>ANYO_MEMORIA_1-1</f>
        <v>2012</v>
      </c>
      <c r="F106" s="22" t="s">
        <v>623</v>
      </c>
      <c r="H106" s="23"/>
    </row>
    <row r="107" spans="2:8" ht="12.75">
      <c r="B107" s="496" t="s">
        <v>696</v>
      </c>
      <c r="C107" s="28" t="s">
        <v>701</v>
      </c>
      <c r="D107" s="45">
        <v>28</v>
      </c>
      <c r="E107" s="45">
        <v>67</v>
      </c>
      <c r="F107" s="46">
        <f aca="true" t="shared" si="7" ref="F107:F114">IF(IF(E107="S/D",0,E107)&lt;&gt;0,(D107-E107)/E107,0)</f>
        <v>-0.582089552238806</v>
      </c>
      <c r="H107" s="27"/>
    </row>
    <row r="108" spans="2:8" ht="12.75">
      <c r="B108" s="496"/>
      <c r="C108" s="28" t="s">
        <v>702</v>
      </c>
      <c r="D108" s="48">
        <v>40</v>
      </c>
      <c r="E108" s="48">
        <v>69</v>
      </c>
      <c r="F108" s="49">
        <f t="shared" si="7"/>
        <v>-0.42028985507246375</v>
      </c>
      <c r="H108" s="27"/>
    </row>
    <row r="109" spans="2:8" ht="12.75">
      <c r="B109" s="496"/>
      <c r="C109" s="31" t="s">
        <v>703</v>
      </c>
      <c r="D109" s="48">
        <v>227</v>
      </c>
      <c r="E109" s="48">
        <v>87</v>
      </c>
      <c r="F109" s="49">
        <f t="shared" si="7"/>
        <v>1.6091954022988506</v>
      </c>
      <c r="H109" s="27"/>
    </row>
    <row r="110" spans="2:8" ht="12.75">
      <c r="B110" s="496"/>
      <c r="C110" s="68" t="s">
        <v>652</v>
      </c>
      <c r="D110" s="61">
        <v>295</v>
      </c>
      <c r="E110" s="61">
        <v>223</v>
      </c>
      <c r="F110" s="62">
        <f t="shared" si="7"/>
        <v>0.32286995515695066</v>
      </c>
      <c r="G110" s="12"/>
      <c r="H110" s="27"/>
    </row>
    <row r="111" spans="2:8" ht="12.75">
      <c r="B111" s="496" t="s">
        <v>697</v>
      </c>
      <c r="C111" s="24" t="s">
        <v>704</v>
      </c>
      <c r="D111" s="25">
        <v>4</v>
      </c>
      <c r="E111" s="25">
        <v>0</v>
      </c>
      <c r="F111" s="26">
        <f t="shared" si="7"/>
        <v>0</v>
      </c>
      <c r="G111" s="12"/>
      <c r="H111" s="27"/>
    </row>
    <row r="112" spans="2:8" ht="12.75">
      <c r="B112" s="496"/>
      <c r="C112" s="31" t="s">
        <v>703</v>
      </c>
      <c r="D112" s="48">
        <v>37</v>
      </c>
      <c r="E112" s="48">
        <v>27</v>
      </c>
      <c r="F112" s="49">
        <f t="shared" si="7"/>
        <v>0.37037037037037035</v>
      </c>
      <c r="H112" s="27"/>
    </row>
    <row r="113" spans="2:8" ht="12.75">
      <c r="B113" s="496"/>
      <c r="C113" s="68" t="s">
        <v>652</v>
      </c>
      <c r="D113" s="61">
        <v>41</v>
      </c>
      <c r="E113" s="61">
        <v>27</v>
      </c>
      <c r="F113" s="62">
        <f t="shared" si="7"/>
        <v>0.5185185185185185</v>
      </c>
      <c r="H113" s="27"/>
    </row>
    <row r="114" spans="2:8" ht="12.75">
      <c r="B114" s="502" t="s">
        <v>698</v>
      </c>
      <c r="C114" s="502"/>
      <c r="D114" s="110">
        <v>8</v>
      </c>
      <c r="E114" s="110">
        <v>10</v>
      </c>
      <c r="F114" s="111">
        <f t="shared" si="7"/>
        <v>-0.2</v>
      </c>
      <c r="H114" s="27"/>
    </row>
    <row r="115" spans="2:5" ht="12.75">
      <c r="B115" s="21"/>
      <c r="C115" s="21"/>
      <c r="E115" s="38"/>
    </row>
    <row r="116" spans="2:5" ht="12.75">
      <c r="B116" s="21"/>
      <c r="C116" s="21"/>
      <c r="E116" s="38"/>
    </row>
    <row r="117" spans="2:8" ht="12.75">
      <c r="B117" s="495" t="s">
        <v>706</v>
      </c>
      <c r="C117" s="495"/>
      <c r="D117" s="22">
        <f>ANYO_MEMORIA_1</f>
        <v>2013</v>
      </c>
      <c r="E117" s="22">
        <f>ANYO_MEMORIA_1-1</f>
        <v>2012</v>
      </c>
      <c r="F117" s="22" t="s">
        <v>623</v>
      </c>
      <c r="H117" s="23"/>
    </row>
    <row r="118" spans="2:8" ht="12.75">
      <c r="B118" s="505" t="s">
        <v>707</v>
      </c>
      <c r="C118" s="57" t="s">
        <v>708</v>
      </c>
      <c r="D118" s="25">
        <v>0</v>
      </c>
      <c r="E118" s="25">
        <v>0</v>
      </c>
      <c r="F118" s="26">
        <f aca="true" t="shared" si="8" ref="F118:F123">IF(IF(E118="S/D",0,E118)&lt;&gt;0,(D118-E118)/E118,0)</f>
        <v>0</v>
      </c>
      <c r="H118" s="27"/>
    </row>
    <row r="119" spans="2:8" ht="12.75">
      <c r="B119" s="505"/>
      <c r="C119" s="44" t="s">
        <v>709</v>
      </c>
      <c r="D119" s="53">
        <v>0</v>
      </c>
      <c r="E119" s="53">
        <v>0</v>
      </c>
      <c r="F119" s="55">
        <f t="shared" si="8"/>
        <v>0</v>
      </c>
      <c r="H119" s="27"/>
    </row>
    <row r="120" spans="2:8" ht="12.75">
      <c r="B120" s="505" t="s">
        <v>710</v>
      </c>
      <c r="C120" s="112" t="s">
        <v>708</v>
      </c>
      <c r="D120" s="74">
        <v>996</v>
      </c>
      <c r="E120" s="74">
        <v>433</v>
      </c>
      <c r="F120" s="75">
        <f t="shared" si="8"/>
        <v>1.300230946882217</v>
      </c>
      <c r="H120" s="27"/>
    </row>
    <row r="121" spans="2:8" ht="12.75">
      <c r="B121" s="505"/>
      <c r="C121" s="113" t="s">
        <v>709</v>
      </c>
      <c r="D121" s="78">
        <v>1698</v>
      </c>
      <c r="E121" s="78">
        <v>1672</v>
      </c>
      <c r="F121" s="80">
        <f t="shared" si="8"/>
        <v>0.01555023923444976</v>
      </c>
      <c r="H121" s="27"/>
    </row>
    <row r="122" spans="2:8" ht="12.75">
      <c r="B122" s="505" t="s">
        <v>711</v>
      </c>
      <c r="C122" s="112" t="s">
        <v>708</v>
      </c>
      <c r="D122" s="45">
        <v>14021</v>
      </c>
      <c r="E122" s="45">
        <v>24169</v>
      </c>
      <c r="F122" s="46">
        <f t="shared" si="8"/>
        <v>-0.4198767015598494</v>
      </c>
      <c r="H122" s="27"/>
    </row>
    <row r="123" spans="2:8" ht="12.75">
      <c r="B123" s="505"/>
      <c r="C123" s="114" t="s">
        <v>709</v>
      </c>
      <c r="D123" s="53">
        <v>23403</v>
      </c>
      <c r="E123" s="53">
        <v>35021</v>
      </c>
      <c r="F123" s="55">
        <f t="shared" si="8"/>
        <v>-0.33174381085634336</v>
      </c>
      <c r="H123" s="27"/>
    </row>
    <row r="124" spans="2:5" ht="12.75">
      <c r="B124" s="21"/>
      <c r="C124" s="21"/>
      <c r="E124" s="38"/>
    </row>
    <row r="125" spans="2:5" ht="12.75">
      <c r="B125" s="21"/>
      <c r="C125" s="21"/>
      <c r="E125" s="38"/>
    </row>
    <row r="126" spans="2:8" ht="12.75">
      <c r="B126" s="506" t="s">
        <v>712</v>
      </c>
      <c r="C126" s="506"/>
      <c r="D126" s="22">
        <f>ANYO_MEMORIA_1</f>
        <v>2013</v>
      </c>
      <c r="E126" s="22">
        <f>ANYO_MEMORIA_1-1</f>
        <v>2012</v>
      </c>
      <c r="F126" s="22" t="s">
        <v>623</v>
      </c>
      <c r="H126" s="23"/>
    </row>
    <row r="127" spans="2:8" ht="12.75">
      <c r="B127" s="507" t="s">
        <v>713</v>
      </c>
      <c r="C127" s="115" t="s">
        <v>714</v>
      </c>
      <c r="D127" s="116">
        <v>464</v>
      </c>
      <c r="E127" s="116">
        <v>679</v>
      </c>
      <c r="F127" s="117">
        <f aca="true" t="shared" si="9" ref="F127:F133">IF(IF(E127="S/D",0,E127)&lt;&gt;0,(D127-E127)/E127,0)</f>
        <v>-0.3166421207658321</v>
      </c>
      <c r="H127" s="27"/>
    </row>
    <row r="128" spans="2:8" ht="12.75">
      <c r="B128" s="507"/>
      <c r="C128" s="118" t="s">
        <v>715</v>
      </c>
      <c r="D128" s="53">
        <v>59</v>
      </c>
      <c r="E128" s="53">
        <v>67</v>
      </c>
      <c r="F128" s="55">
        <f t="shared" si="9"/>
        <v>-0.11940298507462686</v>
      </c>
      <c r="H128" s="27"/>
    </row>
    <row r="129" spans="2:8" ht="12.75">
      <c r="B129" s="507" t="s">
        <v>716</v>
      </c>
      <c r="C129" s="115" t="s">
        <v>714</v>
      </c>
      <c r="D129" s="119">
        <v>81</v>
      </c>
      <c r="E129" s="119">
        <v>95</v>
      </c>
      <c r="F129" s="120">
        <f t="shared" si="9"/>
        <v>-0.14736842105263157</v>
      </c>
      <c r="H129" s="27"/>
    </row>
    <row r="130" spans="2:8" ht="12.75">
      <c r="B130" s="507"/>
      <c r="C130" s="118" t="s">
        <v>715</v>
      </c>
      <c r="D130" s="121">
        <v>8</v>
      </c>
      <c r="E130" s="121">
        <v>26</v>
      </c>
      <c r="F130" s="122">
        <f t="shared" si="9"/>
        <v>-0.6923076923076923</v>
      </c>
      <c r="H130" s="27"/>
    </row>
    <row r="131" spans="2:8" ht="12.75">
      <c r="B131" s="507" t="s">
        <v>717</v>
      </c>
      <c r="C131" s="115" t="s">
        <v>714</v>
      </c>
      <c r="D131" s="119">
        <v>128</v>
      </c>
      <c r="E131" s="119">
        <v>532</v>
      </c>
      <c r="F131" s="120">
        <f t="shared" si="9"/>
        <v>-0.7593984962406015</v>
      </c>
      <c r="H131" s="27"/>
    </row>
    <row r="132" spans="2:8" ht="12.75">
      <c r="B132" s="507"/>
      <c r="C132" s="118" t="s">
        <v>718</v>
      </c>
      <c r="D132" s="121">
        <v>3</v>
      </c>
      <c r="E132" s="121">
        <v>0</v>
      </c>
      <c r="F132" s="122">
        <f t="shared" si="9"/>
        <v>0</v>
      </c>
      <c r="H132" s="27"/>
    </row>
    <row r="133" spans="2:8" ht="12.75">
      <c r="B133" s="508" t="s">
        <v>719</v>
      </c>
      <c r="C133" s="508"/>
      <c r="D133" s="123">
        <v>743</v>
      </c>
      <c r="E133" s="123">
        <v>1399</v>
      </c>
      <c r="F133" s="124">
        <f t="shared" si="9"/>
        <v>-0.46890636168691924</v>
      </c>
      <c r="H133" s="27"/>
    </row>
    <row r="134" spans="2:5" ht="12.75">
      <c r="B134" s="125"/>
      <c r="C134" s="21"/>
      <c r="E134" s="38"/>
    </row>
    <row r="135" spans="2:5" ht="12.75">
      <c r="B135" s="21"/>
      <c r="C135" s="21"/>
      <c r="E135" s="38"/>
    </row>
    <row r="136" spans="2:8" ht="12.75">
      <c r="B136" s="495" t="s">
        <v>720</v>
      </c>
      <c r="C136" s="495"/>
      <c r="D136" s="22">
        <f>ANYO_MEMORIA_1</f>
        <v>2013</v>
      </c>
      <c r="E136" s="22">
        <f>ANYO_MEMORIA_1-1</f>
        <v>2012</v>
      </c>
      <c r="F136" s="22" t="s">
        <v>623</v>
      </c>
      <c r="H136" s="23"/>
    </row>
    <row r="137" spans="2:8" ht="12.75">
      <c r="B137" s="126" t="s">
        <v>721</v>
      </c>
      <c r="C137" s="127"/>
      <c r="D137" s="123">
        <f>SUM(D138:D143)</f>
        <v>127</v>
      </c>
      <c r="E137" s="123">
        <v>151</v>
      </c>
      <c r="F137" s="42">
        <f aca="true" t="shared" si="10" ref="F137:F147">IF(IF(E137="S/D",0,E137)&lt;&gt;0,(D137-E137)/E137,0)</f>
        <v>-0.15894039735099338</v>
      </c>
      <c r="H137" s="27"/>
    </row>
    <row r="138" spans="2:8" ht="12.75">
      <c r="B138" s="496" t="s">
        <v>722</v>
      </c>
      <c r="C138" s="34" t="s">
        <v>723</v>
      </c>
      <c r="D138" s="25">
        <v>2</v>
      </c>
      <c r="E138" s="25">
        <v>18</v>
      </c>
      <c r="F138" s="26">
        <f t="shared" si="10"/>
        <v>-0.8888888888888888</v>
      </c>
      <c r="H138" s="27"/>
    </row>
    <row r="139" spans="2:8" ht="12.75">
      <c r="B139" s="496"/>
      <c r="C139" s="28" t="s">
        <v>724</v>
      </c>
      <c r="D139" s="48">
        <v>20</v>
      </c>
      <c r="E139" s="48">
        <v>38</v>
      </c>
      <c r="F139" s="49">
        <f t="shared" si="10"/>
        <v>-0.47368421052631576</v>
      </c>
      <c r="H139" s="27"/>
    </row>
    <row r="140" spans="2:8" ht="12.75">
      <c r="B140" s="496"/>
      <c r="C140" s="28" t="s">
        <v>725</v>
      </c>
      <c r="D140" s="48">
        <v>6</v>
      </c>
      <c r="E140" s="48">
        <v>18</v>
      </c>
      <c r="F140" s="49">
        <f t="shared" si="10"/>
        <v>-0.6666666666666666</v>
      </c>
      <c r="H140" s="27"/>
    </row>
    <row r="141" spans="2:8" ht="12.75">
      <c r="B141" s="496"/>
      <c r="C141" s="28" t="s">
        <v>726</v>
      </c>
      <c r="D141" s="48">
        <v>3</v>
      </c>
      <c r="E141" s="48">
        <v>3</v>
      </c>
      <c r="F141" s="49">
        <f t="shared" si="10"/>
        <v>0</v>
      </c>
      <c r="H141" s="27"/>
    </row>
    <row r="142" spans="2:8" ht="12.75">
      <c r="B142" s="496"/>
      <c r="C142" s="31" t="s">
        <v>727</v>
      </c>
      <c r="D142" s="48">
        <v>36</v>
      </c>
      <c r="E142" s="48">
        <v>73</v>
      </c>
      <c r="F142" s="49">
        <f t="shared" si="10"/>
        <v>-0.5068493150684932</v>
      </c>
      <c r="H142" s="27"/>
    </row>
    <row r="143" spans="2:8" ht="12.75">
      <c r="B143" s="496"/>
      <c r="C143" s="35" t="s">
        <v>728</v>
      </c>
      <c r="D143" s="48">
        <v>60</v>
      </c>
      <c r="E143" s="48">
        <v>1</v>
      </c>
      <c r="F143" s="49">
        <f t="shared" si="10"/>
        <v>59</v>
      </c>
      <c r="H143" s="27"/>
    </row>
    <row r="144" spans="2:8" ht="12.75">
      <c r="B144" s="496" t="s">
        <v>729</v>
      </c>
      <c r="C144" s="34" t="s">
        <v>730</v>
      </c>
      <c r="D144" s="25">
        <v>39</v>
      </c>
      <c r="E144" s="25">
        <v>46</v>
      </c>
      <c r="F144" s="26">
        <f t="shared" si="10"/>
        <v>-0.15217391304347827</v>
      </c>
      <c r="H144" s="27"/>
    </row>
    <row r="145" spans="2:8" ht="12.75">
      <c r="B145" s="496"/>
      <c r="C145" s="35" t="s">
        <v>731</v>
      </c>
      <c r="D145" s="78">
        <v>94</v>
      </c>
      <c r="E145" s="78">
        <v>92</v>
      </c>
      <c r="F145" s="80">
        <f t="shared" si="10"/>
        <v>0.021739130434782608</v>
      </c>
      <c r="H145" s="27"/>
    </row>
    <row r="146" spans="2:8" ht="12.75">
      <c r="B146" s="496" t="s">
        <v>732</v>
      </c>
      <c r="C146" s="24" t="s">
        <v>625</v>
      </c>
      <c r="D146" s="45">
        <v>43</v>
      </c>
      <c r="E146" s="45">
        <v>30</v>
      </c>
      <c r="F146" s="46">
        <f t="shared" si="10"/>
        <v>0.43333333333333335</v>
      </c>
      <c r="H146" s="27"/>
    </row>
    <row r="147" spans="2:8" ht="12.75">
      <c r="B147" s="496"/>
      <c r="C147" s="35" t="s">
        <v>665</v>
      </c>
      <c r="D147" s="53">
        <v>37</v>
      </c>
      <c r="E147" s="53">
        <v>43</v>
      </c>
      <c r="F147" s="55">
        <f t="shared" si="10"/>
        <v>-0.13953488372093023</v>
      </c>
      <c r="H147" s="27"/>
    </row>
    <row r="148" spans="2:5" ht="12.75">
      <c r="B148" s="21"/>
      <c r="C148" s="21"/>
      <c r="E148" s="38"/>
    </row>
    <row r="149" spans="2:5" ht="12.75">
      <c r="B149" s="21"/>
      <c r="C149" s="21"/>
      <c r="E149" s="38"/>
    </row>
    <row r="150" spans="2:8" ht="12.75">
      <c r="B150" s="495" t="s">
        <v>733</v>
      </c>
      <c r="C150" s="495"/>
      <c r="D150" s="22">
        <f>ANYO_MEMORIA_1</f>
        <v>2013</v>
      </c>
      <c r="E150" s="22">
        <f>ANYO_MEMORIA_1-1</f>
        <v>2012</v>
      </c>
      <c r="F150" s="22" t="s">
        <v>623</v>
      </c>
      <c r="H150" s="23"/>
    </row>
    <row r="151" spans="2:11" ht="12.75">
      <c r="B151" s="511" t="s">
        <v>734</v>
      </c>
      <c r="C151" s="34" t="s">
        <v>735</v>
      </c>
      <c r="D151" s="45">
        <v>1977</v>
      </c>
      <c r="E151" s="45">
        <v>1833</v>
      </c>
      <c r="F151" s="46">
        <f aca="true" t="shared" si="11" ref="F151:F172">IF(IF(E151="S/D",0,E151)&lt;&gt;0,(D151-E151)/E151,0)</f>
        <v>0.07855973813420622</v>
      </c>
      <c r="H151" s="27"/>
      <c r="J151" s="128"/>
      <c r="K151" s="129"/>
    </row>
    <row r="152" spans="2:10" ht="12.75">
      <c r="B152" s="511"/>
      <c r="C152" s="24" t="s">
        <v>736</v>
      </c>
      <c r="D152" s="48">
        <v>864</v>
      </c>
      <c r="E152" s="48">
        <v>488</v>
      </c>
      <c r="F152" s="49">
        <f t="shared" si="11"/>
        <v>0.7704918032786885</v>
      </c>
      <c r="H152" s="27"/>
      <c r="J152" s="59"/>
    </row>
    <row r="153" spans="2:8" ht="12.75">
      <c r="B153" s="511"/>
      <c r="C153" s="28" t="s">
        <v>737</v>
      </c>
      <c r="D153" s="48">
        <v>641</v>
      </c>
      <c r="E153" s="48">
        <v>679</v>
      </c>
      <c r="F153" s="49">
        <f t="shared" si="11"/>
        <v>-0.055964653902798235</v>
      </c>
      <c r="H153" s="27"/>
    </row>
    <row r="154" spans="2:8" ht="12.75">
      <c r="B154" s="511"/>
      <c r="C154" s="28" t="s">
        <v>738</v>
      </c>
      <c r="D154" s="48">
        <v>374</v>
      </c>
      <c r="E154" s="48">
        <v>355</v>
      </c>
      <c r="F154" s="49">
        <f t="shared" si="11"/>
        <v>0.05352112676056338</v>
      </c>
      <c r="H154" s="27"/>
    </row>
    <row r="155" spans="2:8" ht="12.75">
      <c r="B155" s="511"/>
      <c r="C155" s="28" t="s">
        <v>739</v>
      </c>
      <c r="D155" s="48">
        <v>0</v>
      </c>
      <c r="E155" s="48">
        <v>0</v>
      </c>
      <c r="F155" s="49">
        <f t="shared" si="11"/>
        <v>0</v>
      </c>
      <c r="H155" s="27"/>
    </row>
    <row r="156" spans="2:8" ht="12.75">
      <c r="B156" s="511"/>
      <c r="C156" s="31" t="s">
        <v>740</v>
      </c>
      <c r="D156" s="48">
        <v>2</v>
      </c>
      <c r="E156" s="48">
        <v>3</v>
      </c>
      <c r="F156" s="49">
        <f t="shared" si="11"/>
        <v>-0.3333333333333333</v>
      </c>
      <c r="H156" s="27"/>
    </row>
    <row r="157" spans="2:8" ht="12.75">
      <c r="B157" s="511"/>
      <c r="C157" s="31" t="s">
        <v>741</v>
      </c>
      <c r="D157" s="48">
        <v>2673</v>
      </c>
      <c r="E157" s="48">
        <v>2125</v>
      </c>
      <c r="F157" s="49">
        <f t="shared" si="11"/>
        <v>0.25788235294117645</v>
      </c>
      <c r="H157" s="27"/>
    </row>
    <row r="158" spans="2:8" ht="12.75">
      <c r="B158" s="511"/>
      <c r="C158" s="31" t="s">
        <v>742</v>
      </c>
      <c r="D158" s="48">
        <v>5</v>
      </c>
      <c r="E158" s="48">
        <v>0</v>
      </c>
      <c r="F158" s="49">
        <f t="shared" si="11"/>
        <v>0</v>
      </c>
      <c r="H158" s="27"/>
    </row>
    <row r="159" spans="2:8" ht="12.75">
      <c r="B159" s="511"/>
      <c r="C159" s="31" t="s">
        <v>743</v>
      </c>
      <c r="D159" s="48">
        <v>85</v>
      </c>
      <c r="E159" s="48">
        <v>115</v>
      </c>
      <c r="F159" s="49">
        <f t="shared" si="11"/>
        <v>-0.2608695652173913</v>
      </c>
      <c r="H159" s="27"/>
    </row>
    <row r="160" spans="2:8" ht="12.75">
      <c r="B160" s="511"/>
      <c r="C160" s="31" t="s">
        <v>744</v>
      </c>
      <c r="D160" s="48">
        <v>609</v>
      </c>
      <c r="E160" s="48">
        <v>539</v>
      </c>
      <c r="F160" s="49">
        <f t="shared" si="11"/>
        <v>0.12987012987012986</v>
      </c>
      <c r="H160" s="27"/>
    </row>
    <row r="161" spans="2:8" ht="12.75">
      <c r="B161" s="511"/>
      <c r="C161" s="130" t="s">
        <v>652</v>
      </c>
      <c r="D161" s="61">
        <v>7230</v>
      </c>
      <c r="E161" s="61">
        <v>6137</v>
      </c>
      <c r="F161" s="62">
        <f t="shared" si="11"/>
        <v>0.17810004888381945</v>
      </c>
      <c r="H161" s="27"/>
    </row>
    <row r="162" spans="2:11" ht="12.75">
      <c r="B162" s="496" t="s">
        <v>745</v>
      </c>
      <c r="C162" s="34" t="s">
        <v>735</v>
      </c>
      <c r="D162" s="45">
        <v>4927</v>
      </c>
      <c r="E162" s="45">
        <v>4819</v>
      </c>
      <c r="F162" s="46">
        <f t="shared" si="11"/>
        <v>0.022411288649097322</v>
      </c>
      <c r="H162" s="27"/>
      <c r="J162" s="59"/>
      <c r="K162" s="11"/>
    </row>
    <row r="163" spans="2:8" ht="12.75">
      <c r="B163" s="496"/>
      <c r="C163" s="24" t="s">
        <v>736</v>
      </c>
      <c r="D163" s="48">
        <v>725</v>
      </c>
      <c r="E163" s="48">
        <v>637</v>
      </c>
      <c r="F163" s="49">
        <f t="shared" si="11"/>
        <v>0.13814756671899528</v>
      </c>
      <c r="H163" s="27"/>
    </row>
    <row r="164" spans="2:8" ht="12.75">
      <c r="B164" s="496"/>
      <c r="C164" s="28" t="s">
        <v>737</v>
      </c>
      <c r="D164" s="48">
        <v>807</v>
      </c>
      <c r="E164" s="48">
        <v>821</v>
      </c>
      <c r="F164" s="49">
        <f t="shared" si="11"/>
        <v>-0.01705237515225335</v>
      </c>
      <c r="H164" s="27"/>
    </row>
    <row r="165" spans="2:8" ht="12.75">
      <c r="B165" s="496"/>
      <c r="C165" s="28" t="s">
        <v>738</v>
      </c>
      <c r="D165" s="48">
        <v>530</v>
      </c>
      <c r="E165" s="48">
        <v>523</v>
      </c>
      <c r="F165" s="49">
        <f t="shared" si="11"/>
        <v>0.01338432122370937</v>
      </c>
      <c r="H165" s="27"/>
    </row>
    <row r="166" spans="2:8" ht="12.75">
      <c r="B166" s="496"/>
      <c r="C166" s="28" t="s">
        <v>739</v>
      </c>
      <c r="D166" s="48">
        <v>0</v>
      </c>
      <c r="E166" s="48">
        <v>0</v>
      </c>
      <c r="F166" s="49">
        <f t="shared" si="11"/>
        <v>0</v>
      </c>
      <c r="H166" s="27"/>
    </row>
    <row r="167" spans="2:8" ht="12.75">
      <c r="B167" s="496"/>
      <c r="C167" s="31" t="s">
        <v>740</v>
      </c>
      <c r="D167" s="48">
        <v>3</v>
      </c>
      <c r="E167" s="48">
        <v>3</v>
      </c>
      <c r="F167" s="49">
        <f t="shared" si="11"/>
        <v>0</v>
      </c>
      <c r="H167" s="27"/>
    </row>
    <row r="168" spans="2:8" ht="12.75">
      <c r="B168" s="496"/>
      <c r="C168" s="31" t="s">
        <v>741</v>
      </c>
      <c r="D168" s="48">
        <v>5278</v>
      </c>
      <c r="E168" s="48">
        <v>5123</v>
      </c>
      <c r="F168" s="49">
        <f t="shared" si="11"/>
        <v>0.030255709545188365</v>
      </c>
      <c r="H168" s="27"/>
    </row>
    <row r="169" spans="2:8" ht="12.75">
      <c r="B169" s="496"/>
      <c r="C169" s="31" t="s">
        <v>742</v>
      </c>
      <c r="D169" s="48">
        <v>5</v>
      </c>
      <c r="E169" s="48">
        <v>0</v>
      </c>
      <c r="F169" s="49">
        <f t="shared" si="11"/>
        <v>0</v>
      </c>
      <c r="H169" s="27"/>
    </row>
    <row r="170" spans="2:8" ht="12.75">
      <c r="B170" s="496"/>
      <c r="C170" s="31" t="s">
        <v>743</v>
      </c>
      <c r="D170" s="48">
        <v>123</v>
      </c>
      <c r="E170" s="48">
        <v>115</v>
      </c>
      <c r="F170" s="49">
        <f t="shared" si="11"/>
        <v>0.06956521739130435</v>
      </c>
      <c r="H170" s="27"/>
    </row>
    <row r="171" spans="2:8" ht="12.75">
      <c r="B171" s="496"/>
      <c r="C171" s="31" t="s">
        <v>744</v>
      </c>
      <c r="D171" s="48">
        <v>702</v>
      </c>
      <c r="E171" s="48">
        <v>653</v>
      </c>
      <c r="F171" s="49">
        <f t="shared" si="11"/>
        <v>0.07503828483920368</v>
      </c>
      <c r="H171" s="27"/>
    </row>
    <row r="172" spans="2:8" ht="12.75">
      <c r="B172" s="496"/>
      <c r="C172" s="131" t="s">
        <v>652</v>
      </c>
      <c r="D172" s="69">
        <v>13100</v>
      </c>
      <c r="E172" s="69">
        <v>12694</v>
      </c>
      <c r="F172" s="70">
        <f t="shared" si="11"/>
        <v>0.031983614305971325</v>
      </c>
      <c r="H172" s="27"/>
    </row>
    <row r="173" spans="2:5" ht="12.75">
      <c r="B173" s="21"/>
      <c r="C173" s="21"/>
      <c r="E173" s="38"/>
    </row>
    <row r="174" spans="2:5" ht="12.75">
      <c r="B174" s="21"/>
      <c r="C174" s="21"/>
      <c r="E174" s="38"/>
    </row>
    <row r="175" spans="2:8" ht="12.75">
      <c r="B175" s="512" t="s">
        <v>746</v>
      </c>
      <c r="C175" s="512"/>
      <c r="D175" s="22">
        <f>ANYO_MEMORIA_1</f>
        <v>2013</v>
      </c>
      <c r="E175" s="22">
        <f>ANYO_MEMORIA_1-1</f>
        <v>2012</v>
      </c>
      <c r="F175" s="22" t="s">
        <v>623</v>
      </c>
      <c r="H175" s="23"/>
    </row>
    <row r="176" spans="2:8" ht="12.75">
      <c r="B176" s="497" t="s">
        <v>747</v>
      </c>
      <c r="C176" s="497"/>
      <c r="D176" s="45">
        <v>3390</v>
      </c>
      <c r="E176" s="45">
        <v>3069</v>
      </c>
      <c r="F176" s="46">
        <f>IF(IF(E176="S/D",0,E176)&lt;&gt;0,(D176-E176)/E176,0)</f>
        <v>0.10459433040078202</v>
      </c>
      <c r="H176" s="27"/>
    </row>
    <row r="177" spans="2:8" ht="12.75">
      <c r="B177" s="498" t="s">
        <v>748</v>
      </c>
      <c r="C177" s="498"/>
      <c r="D177" s="48">
        <v>6515</v>
      </c>
      <c r="E177" s="48">
        <v>3421</v>
      </c>
      <c r="F177" s="49">
        <f>IF(IF(E177="S/D",0,E177)&lt;&gt;0,(D177-E177)/E177,0)</f>
        <v>0.9044139140602163</v>
      </c>
      <c r="H177" s="27"/>
    </row>
    <row r="178" spans="2:8" ht="12.75">
      <c r="B178" s="501" t="s">
        <v>749</v>
      </c>
      <c r="C178" s="501"/>
      <c r="D178" s="53">
        <v>1809</v>
      </c>
      <c r="E178" s="53">
        <v>1167</v>
      </c>
      <c r="F178" s="55">
        <f>IF(IF(E178="S/D",0,E178)&lt;&gt;0,(D178-E178)/E178,0)</f>
        <v>0.5501285347043702</v>
      </c>
      <c r="H178" s="27"/>
    </row>
    <row r="179" spans="2:5" ht="12.75">
      <c r="B179" s="21"/>
      <c r="C179" s="132"/>
      <c r="E179" s="38"/>
    </row>
    <row r="180" spans="2:5" ht="12.75">
      <c r="B180" s="21"/>
      <c r="C180" s="21"/>
      <c r="E180" s="38"/>
    </row>
    <row r="181" spans="2:8" ht="12.75" customHeight="1">
      <c r="B181" s="513" t="s">
        <v>750</v>
      </c>
      <c r="C181" s="513"/>
      <c r="D181" s="22">
        <f>ANYO_MEMORIA_1</f>
        <v>2013</v>
      </c>
      <c r="E181" s="22">
        <f>ANYO_MEMORIA_1-1</f>
        <v>2012</v>
      </c>
      <c r="F181" s="22" t="s">
        <v>623</v>
      </c>
      <c r="H181" s="23"/>
    </row>
    <row r="182" spans="2:8" ht="12.75" customHeight="1">
      <c r="B182" s="514" t="s">
        <v>751</v>
      </c>
      <c r="C182" s="514"/>
      <c r="D182" s="133"/>
      <c r="E182" s="133"/>
      <c r="F182" s="133"/>
      <c r="H182" s="27"/>
    </row>
    <row r="183" spans="2:8" ht="12.75" customHeight="1">
      <c r="B183" s="509" t="s">
        <v>752</v>
      </c>
      <c r="C183" s="509"/>
      <c r="D183" s="48">
        <v>530</v>
      </c>
      <c r="E183" s="48">
        <v>579</v>
      </c>
      <c r="F183" s="49">
        <f>IF(IF(E183="S/D",0,E183)&lt;&gt;0,(D183-E183)/E183,0)</f>
        <v>-0.0846286701208981</v>
      </c>
      <c r="H183" s="27"/>
    </row>
    <row r="184" spans="2:8" ht="12.75" customHeight="1">
      <c r="B184" s="509" t="s">
        <v>625</v>
      </c>
      <c r="C184" s="509"/>
      <c r="D184" s="48">
        <v>13</v>
      </c>
      <c r="E184" s="48">
        <v>0</v>
      </c>
      <c r="F184" s="49">
        <f>IF(IF(E184="S/D",0,E184)&lt;&gt;0,(D184-E184)/E184,0)</f>
        <v>0</v>
      </c>
      <c r="H184" s="27"/>
    </row>
    <row r="185" spans="2:8" ht="12.75" customHeight="1">
      <c r="B185" s="510" t="s">
        <v>665</v>
      </c>
      <c r="C185" s="510"/>
      <c r="D185" s="53">
        <v>487</v>
      </c>
      <c r="E185" s="53">
        <v>13</v>
      </c>
      <c r="F185" s="55">
        <f>IF(IF(E185="S/D",0,E185)&lt;&gt;0,(D185-E185)/E185,0)</f>
        <v>36.46153846153846</v>
      </c>
      <c r="H185" s="27"/>
    </row>
    <row r="186" spans="2:8" ht="12.75" customHeight="1">
      <c r="B186" s="514" t="s">
        <v>753</v>
      </c>
      <c r="C186" s="514"/>
      <c r="D186" s="136"/>
      <c r="E186" s="136"/>
      <c r="F186" s="136"/>
      <c r="H186" s="27"/>
    </row>
    <row r="187" spans="2:8" ht="12.75" customHeight="1">
      <c r="B187" s="509" t="s">
        <v>754</v>
      </c>
      <c r="C187" s="509"/>
      <c r="D187" s="48">
        <v>226</v>
      </c>
      <c r="E187" s="48">
        <v>540</v>
      </c>
      <c r="F187" s="49">
        <f>IF(IF(E187="S/D",0,E187)&lt;&gt;0,(D187-E187)/E187,0)</f>
        <v>-0.5814814814814815</v>
      </c>
      <c r="H187" s="27"/>
    </row>
    <row r="188" spans="2:8" ht="12.75" customHeight="1">
      <c r="B188" s="509" t="s">
        <v>755</v>
      </c>
      <c r="C188" s="509"/>
      <c r="D188" s="48">
        <v>169</v>
      </c>
      <c r="E188" s="48">
        <v>483</v>
      </c>
      <c r="F188" s="49">
        <f>IF(IF(E188="S/D",0,E188)&lt;&gt;0,(D188-E188)/E188,0)</f>
        <v>-0.650103519668737</v>
      </c>
      <c r="H188" s="27"/>
    </row>
    <row r="189" spans="2:8" ht="12.75" customHeight="1">
      <c r="B189" s="510" t="s">
        <v>756</v>
      </c>
      <c r="C189" s="510"/>
      <c r="D189" s="78">
        <v>6</v>
      </c>
      <c r="E189" s="78">
        <v>5</v>
      </c>
      <c r="F189" s="80">
        <f>IF(IF(E189="S/D",0,E189)&lt;&gt;0,(D189-E189)/E189,0)</f>
        <v>0.2</v>
      </c>
      <c r="H189" s="27"/>
    </row>
    <row r="190" spans="2:8" ht="12.75" customHeight="1">
      <c r="B190" s="517" t="s">
        <v>757</v>
      </c>
      <c r="C190" s="517"/>
      <c r="D190" s="106">
        <v>431</v>
      </c>
      <c r="E190" s="106">
        <v>56</v>
      </c>
      <c r="F190" s="108">
        <f>IF(IF(E190="S/D",0,E190)&lt;&gt;0,(D190-E190)/E190,0)</f>
        <v>6.696428571428571</v>
      </c>
      <c r="H190" s="27"/>
    </row>
    <row r="191" spans="2:8" ht="12.75" customHeight="1">
      <c r="B191" s="514" t="s">
        <v>758</v>
      </c>
      <c r="C191" s="514"/>
      <c r="D191" s="133"/>
      <c r="E191" s="133"/>
      <c r="F191" s="133"/>
      <c r="H191" s="27"/>
    </row>
    <row r="192" spans="2:8" ht="12.75" customHeight="1">
      <c r="B192" s="509" t="s">
        <v>759</v>
      </c>
      <c r="C192" s="509"/>
      <c r="D192" s="48">
        <v>309</v>
      </c>
      <c r="E192" s="48">
        <v>154</v>
      </c>
      <c r="F192" s="49">
        <f>IF(IF(E192="S/D",0,E192)&lt;&gt;0,(D192-E192)/E192,0)</f>
        <v>1.0064935064935066</v>
      </c>
      <c r="H192" s="27"/>
    </row>
    <row r="193" spans="2:8" ht="12.75" customHeight="1">
      <c r="B193" s="510" t="s">
        <v>760</v>
      </c>
      <c r="C193" s="510"/>
      <c r="D193" s="138">
        <v>73</v>
      </c>
      <c r="E193" s="138">
        <v>148</v>
      </c>
      <c r="F193" s="139">
        <f>IF(IF(E193="S/D",0,E193)&lt;&gt;0,(D193-E193)/E193,0)</f>
        <v>-0.5067567567567568</v>
      </c>
      <c r="G193" s="56"/>
      <c r="H193" s="27"/>
    </row>
    <row r="194" spans="2:8" ht="12.75" customHeight="1">
      <c r="B194" s="514" t="s">
        <v>761</v>
      </c>
      <c r="C194" s="514"/>
      <c r="D194" s="136"/>
      <c r="E194" s="136"/>
      <c r="F194" s="136"/>
      <c r="H194" s="27"/>
    </row>
    <row r="195" spans="2:8" ht="12.75" customHeight="1">
      <c r="B195" s="509" t="s">
        <v>762</v>
      </c>
      <c r="C195" s="509"/>
      <c r="D195" s="48">
        <v>0</v>
      </c>
      <c r="E195" s="48">
        <v>1</v>
      </c>
      <c r="F195" s="49">
        <f>IF(IF(E195="S/D",0,E195)&lt;&gt;0,(D195-E195)/E195,0)</f>
        <v>-1</v>
      </c>
      <c r="H195" s="27"/>
    </row>
    <row r="196" spans="2:8" ht="12.75" customHeight="1">
      <c r="B196" s="510" t="s">
        <v>763</v>
      </c>
      <c r="C196" s="510"/>
      <c r="D196" s="78">
        <v>20</v>
      </c>
      <c r="E196" s="78">
        <v>4</v>
      </c>
      <c r="F196" s="80">
        <f>IF(IF(E196="S/D",0,E196)&lt;&gt;0,(D196-E196)/E196,0)</f>
        <v>4</v>
      </c>
      <c r="H196" s="27"/>
    </row>
    <row r="197" spans="2:8" ht="12.75" customHeight="1">
      <c r="B197" s="514" t="s">
        <v>764</v>
      </c>
      <c r="C197" s="514"/>
      <c r="D197" s="133"/>
      <c r="E197" s="133"/>
      <c r="F197" s="133"/>
      <c r="H197" s="27"/>
    </row>
    <row r="198" spans="2:8" ht="12.75" customHeight="1">
      <c r="B198" s="509" t="s">
        <v>765</v>
      </c>
      <c r="C198" s="509"/>
      <c r="D198" s="48">
        <v>715</v>
      </c>
      <c r="E198" s="48">
        <v>612</v>
      </c>
      <c r="F198" s="49">
        <f>IF(IF(E198="S/D",0,E198)&lt;&gt;0,(D198-E198)/E198,0)</f>
        <v>0.16830065359477125</v>
      </c>
      <c r="H198" s="27"/>
    </row>
    <row r="199" spans="2:8" ht="12.75" customHeight="1">
      <c r="B199" s="517" t="s">
        <v>766</v>
      </c>
      <c r="C199" s="517"/>
      <c r="D199" s="110">
        <v>0</v>
      </c>
      <c r="E199" s="110">
        <v>1</v>
      </c>
      <c r="F199" s="111">
        <f>IF(IF(E199="S/D",0,E199)&lt;&gt;0,(D199-E199)/E199,0)</f>
        <v>-1</v>
      </c>
      <c r="H199" s="27"/>
    </row>
    <row r="200" spans="2:6" ht="12.75">
      <c r="B200" s="21"/>
      <c r="C200" s="140"/>
      <c r="D200" s="104"/>
      <c r="E200" s="105"/>
      <c r="F200" s="104"/>
    </row>
    <row r="201" spans="2:5" ht="12.75">
      <c r="B201" s="21"/>
      <c r="C201" s="21"/>
      <c r="E201" s="38"/>
    </row>
    <row r="202" spans="2:8" ht="12.75">
      <c r="B202" s="495" t="s">
        <v>767</v>
      </c>
      <c r="C202" s="495"/>
      <c r="D202" s="22">
        <f>ANYO_MEMORIA_1</f>
        <v>2013</v>
      </c>
      <c r="E202" s="22">
        <f>ANYO_MEMORIA_1-1</f>
        <v>2012</v>
      </c>
      <c r="F202" s="22" t="s">
        <v>623</v>
      </c>
      <c r="H202" s="23"/>
    </row>
    <row r="203" spans="2:8" ht="12.75">
      <c r="B203" s="518" t="s">
        <v>768</v>
      </c>
      <c r="C203" s="518"/>
      <c r="D203" s="106">
        <v>278</v>
      </c>
      <c r="E203" s="106">
        <v>233</v>
      </c>
      <c r="F203" s="108">
        <f aca="true" t="shared" si="12" ref="F203:F209">IF(IF(E203="S/D",0,E203)&lt;&gt;0,(D203-E203)/E203,0)</f>
        <v>0.19313304721030042</v>
      </c>
      <c r="H203" s="27"/>
    </row>
    <row r="204" spans="2:8" ht="12.75">
      <c r="B204" s="496" t="s">
        <v>769</v>
      </c>
      <c r="C204" s="34" t="s">
        <v>770</v>
      </c>
      <c r="D204" s="45">
        <v>24</v>
      </c>
      <c r="E204" s="45">
        <v>13</v>
      </c>
      <c r="F204" s="46">
        <f t="shared" si="12"/>
        <v>0.8461538461538461</v>
      </c>
      <c r="H204" s="27"/>
    </row>
    <row r="205" spans="2:8" ht="12.75">
      <c r="B205" s="496"/>
      <c r="C205" s="28" t="s">
        <v>771</v>
      </c>
      <c r="D205" s="48">
        <v>1</v>
      </c>
      <c r="E205" s="48">
        <v>4</v>
      </c>
      <c r="F205" s="49">
        <f t="shared" si="12"/>
        <v>-0.75</v>
      </c>
      <c r="H205" s="27"/>
    </row>
    <row r="206" spans="2:8" ht="12.75">
      <c r="B206" s="496"/>
      <c r="C206" s="35" t="s">
        <v>772</v>
      </c>
      <c r="D206" s="78">
        <v>7</v>
      </c>
      <c r="E206" s="78">
        <v>6</v>
      </c>
      <c r="F206" s="80">
        <f t="shared" si="12"/>
        <v>0.16666666666666666</v>
      </c>
      <c r="H206" s="27"/>
    </row>
    <row r="207" spans="2:8" ht="12.75">
      <c r="B207" s="519" t="s">
        <v>773</v>
      </c>
      <c r="C207" s="519"/>
      <c r="D207" s="45">
        <v>0</v>
      </c>
      <c r="E207" s="45">
        <v>2</v>
      </c>
      <c r="F207" s="46">
        <f t="shared" si="12"/>
        <v>-1</v>
      </c>
      <c r="H207" s="27"/>
    </row>
    <row r="208" spans="2:8" ht="12.75">
      <c r="B208" s="515" t="s">
        <v>774</v>
      </c>
      <c r="C208" s="515"/>
      <c r="D208" s="48">
        <v>1</v>
      </c>
      <c r="E208" s="48">
        <v>54</v>
      </c>
      <c r="F208" s="49">
        <f t="shared" si="12"/>
        <v>-0.9814814814814815</v>
      </c>
      <c r="H208" s="27"/>
    </row>
    <row r="209" spans="2:8" ht="12.75">
      <c r="B209" s="516" t="s">
        <v>775</v>
      </c>
      <c r="C209" s="516"/>
      <c r="D209" s="53">
        <v>68</v>
      </c>
      <c r="E209" s="53">
        <v>299</v>
      </c>
      <c r="F209" s="55">
        <f t="shared" si="12"/>
        <v>-0.7725752508361204</v>
      </c>
      <c r="H209" s="27"/>
    </row>
    <row r="210" spans="2:5" ht="12.75">
      <c r="B210" s="21"/>
      <c r="C210" s="21"/>
      <c r="E210" s="38"/>
    </row>
    <row r="211" spans="2:5" ht="12.75">
      <c r="B211" s="21"/>
      <c r="C211" s="21"/>
      <c r="E211" s="38"/>
    </row>
    <row r="212" spans="2:8" ht="12.75">
      <c r="B212" s="495" t="s">
        <v>776</v>
      </c>
      <c r="C212" s="495"/>
      <c r="D212" s="22">
        <f>ANYO_MEMORIA_1</f>
        <v>2013</v>
      </c>
      <c r="E212" s="22">
        <f>ANYO_MEMORIA_1-1</f>
        <v>2012</v>
      </c>
      <c r="F212" s="22" t="s">
        <v>623</v>
      </c>
      <c r="H212" s="23"/>
    </row>
    <row r="213" spans="2:8" ht="12.75">
      <c r="B213" s="518" t="s">
        <v>768</v>
      </c>
      <c r="C213" s="518"/>
      <c r="D213" s="106">
        <v>14</v>
      </c>
      <c r="E213" s="106">
        <v>96</v>
      </c>
      <c r="F213" s="108">
        <f>IF(IF(E213="S/D",0,E213)&lt;&gt;0,(D213-E213)/E213,0)</f>
        <v>-0.8541666666666666</v>
      </c>
      <c r="H213" s="27"/>
    </row>
    <row r="214" spans="2:8" ht="12.75">
      <c r="B214" s="507" t="s">
        <v>777</v>
      </c>
      <c r="C214" s="57" t="s">
        <v>778</v>
      </c>
      <c r="D214" s="45">
        <v>124</v>
      </c>
      <c r="E214" s="45">
        <v>165</v>
      </c>
      <c r="F214" s="46">
        <f>IF(IF(E214="S/D",0,E214)&lt;&gt;0,(D214-E214)/E214,0)</f>
        <v>-0.24848484848484848</v>
      </c>
      <c r="H214" s="27"/>
    </row>
    <row r="215" spans="2:8" ht="12.75">
      <c r="B215" s="507"/>
      <c r="C215" s="58" t="s">
        <v>779</v>
      </c>
      <c r="D215" s="48">
        <v>0</v>
      </c>
      <c r="E215" s="48">
        <v>2</v>
      </c>
      <c r="F215" s="49">
        <f>IF(IF(E215="S/D",0,E215)&lt;&gt;0,(D215-E215)/E215,0)</f>
        <v>-1</v>
      </c>
      <c r="H215" s="27"/>
    </row>
    <row r="216" spans="2:8" ht="12.75">
      <c r="B216" s="507"/>
      <c r="C216" s="52" t="s">
        <v>728</v>
      </c>
      <c r="D216" s="78">
        <v>8</v>
      </c>
      <c r="E216" s="78">
        <v>1</v>
      </c>
      <c r="F216" s="80">
        <f>IF(IF(E216="S/D",0,E216)&lt;&gt;0,(D216-E216)/E216,0)</f>
        <v>7</v>
      </c>
      <c r="H216" s="27"/>
    </row>
    <row r="217" spans="2:8" ht="12.75">
      <c r="B217" s="507" t="s">
        <v>775</v>
      </c>
      <c r="C217" s="507"/>
      <c r="D217" s="110">
        <v>6</v>
      </c>
      <c r="E217" s="110">
        <v>190</v>
      </c>
      <c r="F217" s="111">
        <f>IF(IF(E217="S/D",0,E217)&lt;&gt;0,(D217-E217)/E217,0)</f>
        <v>-0.968421052631579</v>
      </c>
      <c r="H217" s="27"/>
    </row>
    <row r="218" spans="2:5" ht="12.75">
      <c r="B218" s="21"/>
      <c r="C218" s="21"/>
      <c r="E218" s="38"/>
    </row>
    <row r="219" spans="2:10" ht="12.75">
      <c r="B219" s="21"/>
      <c r="C219" s="21"/>
      <c r="E219" s="38"/>
      <c r="J219" s="13"/>
    </row>
    <row r="220" spans="2:10" ht="12.75">
      <c r="B220" s="495" t="s">
        <v>780</v>
      </c>
      <c r="C220" s="495"/>
      <c r="D220" s="22">
        <f>ANYO_MEMORIA_1</f>
        <v>2013</v>
      </c>
      <c r="E220" s="22">
        <f>ANYO_MEMORIA_1-1</f>
        <v>2012</v>
      </c>
      <c r="F220" s="22" t="s">
        <v>623</v>
      </c>
      <c r="H220" s="23"/>
      <c r="J220" s="141"/>
    </row>
    <row r="221" spans="2:8" ht="12.75">
      <c r="B221" s="507" t="s">
        <v>781</v>
      </c>
      <c r="C221" s="142" t="s">
        <v>782</v>
      </c>
      <c r="D221" s="45">
        <v>4</v>
      </c>
      <c r="E221" s="45">
        <v>3</v>
      </c>
      <c r="F221" s="46">
        <f>IF(IF(E221="S/D",0,E221)&lt;&gt;0,(D221-E221)/E221,0)</f>
        <v>0.3333333333333333</v>
      </c>
      <c r="H221" s="27"/>
    </row>
    <row r="222" spans="2:8" ht="12.75">
      <c r="B222" s="507"/>
      <c r="C222" s="143" t="s">
        <v>783</v>
      </c>
      <c r="D222" s="78">
        <v>149</v>
      </c>
      <c r="E222" s="78">
        <v>110</v>
      </c>
      <c r="F222" s="80">
        <f>IF(IF(E222="S/D",0,E222)&lt;&gt;0,(D222-E222)/E222,0)</f>
        <v>0.35454545454545455</v>
      </c>
      <c r="H222" s="27"/>
    </row>
    <row r="223" spans="2:8" ht="12.75">
      <c r="B223" s="518" t="s">
        <v>784</v>
      </c>
      <c r="C223" s="518"/>
      <c r="D223" s="106">
        <v>12</v>
      </c>
      <c r="E223" s="106">
        <v>16</v>
      </c>
      <c r="F223" s="108">
        <f>IF(IF(E223="S/D",0,E223)&lt;&gt;0,(D223-E223)/E223,0)</f>
        <v>-0.25</v>
      </c>
      <c r="H223" s="27"/>
    </row>
    <row r="224" spans="2:8" ht="12.75">
      <c r="B224" s="518" t="s">
        <v>785</v>
      </c>
      <c r="C224" s="518"/>
      <c r="D224" s="110">
        <v>0</v>
      </c>
      <c r="E224" s="110">
        <v>0</v>
      </c>
      <c r="F224" s="111">
        <f>IF(IF(E224="S/D",0,E224)&lt;&gt;0,(D224-E224)/E224,0)</f>
        <v>0</v>
      </c>
      <c r="H224" s="27"/>
    </row>
    <row r="225" spans="2:5" ht="12.75">
      <c r="B225" s="21"/>
      <c r="C225" s="21"/>
      <c r="E225" s="38"/>
    </row>
    <row r="226" ht="12.75">
      <c r="E226" s="38"/>
    </row>
    <row r="227" spans="2:8" ht="12.75">
      <c r="B227" s="495" t="s">
        <v>786</v>
      </c>
      <c r="C227" s="495"/>
      <c r="D227" s="22">
        <f>ANYO_MEMORIA_1</f>
        <v>2013</v>
      </c>
      <c r="E227" s="22">
        <f>ANYO_MEMORIA_1-1</f>
        <v>2012</v>
      </c>
      <c r="F227" s="22" t="s">
        <v>623</v>
      </c>
      <c r="H227" s="23"/>
    </row>
    <row r="228" spans="2:8" ht="12.75">
      <c r="B228" s="496" t="s">
        <v>787</v>
      </c>
      <c r="C228" s="34" t="s">
        <v>765</v>
      </c>
      <c r="D228" s="25">
        <v>19</v>
      </c>
      <c r="E228" s="25">
        <v>19</v>
      </c>
      <c r="F228" s="26">
        <f aca="true" t="shared" si="13" ref="F228:F243">IF(IF(E228="S/D",0,E228)&lt;&gt;0,(D228-E228)/E228,0)</f>
        <v>0</v>
      </c>
      <c r="H228" s="27"/>
    </row>
    <row r="229" spans="2:8" ht="12.75">
      <c r="B229" s="496"/>
      <c r="C229" s="28" t="s">
        <v>788</v>
      </c>
      <c r="D229" s="48">
        <v>0</v>
      </c>
      <c r="E229" s="48">
        <v>2</v>
      </c>
      <c r="F229" s="49">
        <f t="shared" si="13"/>
        <v>-1</v>
      </c>
      <c r="H229" s="27"/>
    </row>
    <row r="230" spans="2:8" ht="12.75">
      <c r="B230" s="496"/>
      <c r="C230" s="28" t="s">
        <v>789</v>
      </c>
      <c r="D230" s="48">
        <v>22</v>
      </c>
      <c r="E230" s="48">
        <v>18</v>
      </c>
      <c r="F230" s="49">
        <f t="shared" si="13"/>
        <v>0.2222222222222222</v>
      </c>
      <c r="H230" s="27"/>
    </row>
    <row r="231" spans="2:8" ht="12.75">
      <c r="B231" s="496"/>
      <c r="C231" s="28" t="s">
        <v>790</v>
      </c>
      <c r="D231" s="48">
        <v>18</v>
      </c>
      <c r="E231" s="48">
        <v>0</v>
      </c>
      <c r="F231" s="49">
        <f t="shared" si="13"/>
        <v>0</v>
      </c>
      <c r="H231" s="27"/>
    </row>
    <row r="232" spans="2:8" ht="12.75">
      <c r="B232" s="496"/>
      <c r="C232" s="31" t="s">
        <v>791</v>
      </c>
      <c r="D232" s="48">
        <v>8</v>
      </c>
      <c r="E232" s="48">
        <v>0</v>
      </c>
      <c r="F232" s="49">
        <f t="shared" si="13"/>
        <v>0</v>
      </c>
      <c r="H232" s="27"/>
    </row>
    <row r="233" spans="2:8" ht="12.75">
      <c r="B233" s="496"/>
      <c r="C233" s="31" t="s">
        <v>792</v>
      </c>
      <c r="D233" s="48">
        <v>10</v>
      </c>
      <c r="E233" s="48">
        <v>0</v>
      </c>
      <c r="F233" s="49">
        <f t="shared" si="13"/>
        <v>0</v>
      </c>
      <c r="H233" s="27"/>
    </row>
    <row r="234" spans="2:8" ht="12.75">
      <c r="B234" s="496"/>
      <c r="C234" s="31" t="s">
        <v>793</v>
      </c>
      <c r="D234" s="72">
        <v>4</v>
      </c>
      <c r="E234" s="72">
        <v>2</v>
      </c>
      <c r="F234" s="73">
        <f t="shared" si="13"/>
        <v>1</v>
      </c>
      <c r="H234" s="27"/>
    </row>
    <row r="235" spans="2:8" ht="12.75">
      <c r="B235" s="496"/>
      <c r="C235" s="144" t="s">
        <v>794</v>
      </c>
      <c r="D235" s="72">
        <v>4</v>
      </c>
      <c r="E235" s="72">
        <v>1</v>
      </c>
      <c r="F235" s="73">
        <f t="shared" si="13"/>
        <v>3</v>
      </c>
      <c r="H235" s="27"/>
    </row>
    <row r="236" spans="2:8" ht="12.75">
      <c r="B236" s="496"/>
      <c r="C236" s="144" t="s">
        <v>795</v>
      </c>
      <c r="D236" s="48">
        <v>4</v>
      </c>
      <c r="E236" s="48">
        <v>1</v>
      </c>
      <c r="F236" s="49">
        <f t="shared" si="13"/>
        <v>3</v>
      </c>
      <c r="H236" s="27"/>
    </row>
    <row r="237" spans="2:8" ht="12.75">
      <c r="B237" s="496"/>
      <c r="C237" s="144" t="s">
        <v>796</v>
      </c>
      <c r="D237" s="48">
        <v>0</v>
      </c>
      <c r="E237" s="48">
        <v>0</v>
      </c>
      <c r="F237" s="49">
        <f t="shared" si="13"/>
        <v>0</v>
      </c>
      <c r="H237" s="27"/>
    </row>
    <row r="238" spans="2:8" ht="12.75">
      <c r="B238" s="496"/>
      <c r="C238" s="144" t="s">
        <v>797</v>
      </c>
      <c r="D238" s="72">
        <v>0</v>
      </c>
      <c r="E238" s="72">
        <v>1</v>
      </c>
      <c r="F238" s="73">
        <f t="shared" si="13"/>
        <v>-1</v>
      </c>
      <c r="H238" s="27"/>
    </row>
    <row r="239" spans="2:8" ht="12.75">
      <c r="B239" s="496"/>
      <c r="C239" s="144" t="s">
        <v>795</v>
      </c>
      <c r="D239" s="48">
        <v>0</v>
      </c>
      <c r="E239" s="48">
        <v>1</v>
      </c>
      <c r="F239" s="49">
        <f t="shared" si="13"/>
        <v>-1</v>
      </c>
      <c r="H239" s="27"/>
    </row>
    <row r="240" spans="2:8" ht="12.75">
      <c r="B240" s="496"/>
      <c r="C240" s="144" t="s">
        <v>796</v>
      </c>
      <c r="D240" s="48">
        <v>0</v>
      </c>
      <c r="E240" s="48">
        <v>0</v>
      </c>
      <c r="F240" s="49">
        <f t="shared" si="13"/>
        <v>0</v>
      </c>
      <c r="H240" s="27"/>
    </row>
    <row r="241" spans="2:8" ht="12.75">
      <c r="B241" s="496"/>
      <c r="C241" s="31" t="s">
        <v>798</v>
      </c>
      <c r="D241" s="48">
        <v>4</v>
      </c>
      <c r="E241" s="48">
        <v>1</v>
      </c>
      <c r="F241" s="49">
        <f t="shared" si="13"/>
        <v>3</v>
      </c>
      <c r="H241" s="27"/>
    </row>
    <row r="242" spans="2:8" ht="12.75">
      <c r="B242" s="496"/>
      <c r="C242" s="31" t="s">
        <v>799</v>
      </c>
      <c r="D242" s="48">
        <v>0</v>
      </c>
      <c r="E242" s="48">
        <v>0</v>
      </c>
      <c r="F242" s="49">
        <f t="shared" si="13"/>
        <v>0</v>
      </c>
      <c r="H242" s="27"/>
    </row>
    <row r="243" spans="2:8" ht="12.75">
      <c r="B243" s="496"/>
      <c r="C243" s="35" t="s">
        <v>800</v>
      </c>
      <c r="D243" s="48">
        <v>0</v>
      </c>
      <c r="E243" s="48">
        <v>0</v>
      </c>
      <c r="F243" s="49">
        <f t="shared" si="13"/>
        <v>0</v>
      </c>
      <c r="H243" s="27"/>
    </row>
    <row r="244" spans="2:8" ht="12.75">
      <c r="B244" s="67" t="s">
        <v>801</v>
      </c>
      <c r="C244" s="35" t="s">
        <v>802</v>
      </c>
      <c r="D244" s="25">
        <v>0</v>
      </c>
      <c r="E244" s="25">
        <v>12</v>
      </c>
      <c r="F244" s="26">
        <f>IF(IF(E244="S/D",0,E244)&lt;&gt;0,(D244-E244)/E244,0)</f>
        <v>-1</v>
      </c>
      <c r="H244" s="27"/>
    </row>
    <row r="245" spans="2:8" ht="12.75">
      <c r="B245" s="67" t="s">
        <v>803</v>
      </c>
      <c r="C245" s="35" t="s">
        <v>804</v>
      </c>
      <c r="D245" s="25">
        <v>68</v>
      </c>
      <c r="E245" s="25">
        <v>2</v>
      </c>
      <c r="F245" s="26">
        <f>IF(IF(E245="S/D",0,E245)&lt;&gt;0,(D245-E245)/E245,0)</f>
        <v>33</v>
      </c>
      <c r="H245" s="27"/>
    </row>
    <row r="246" spans="2:8" ht="12.75">
      <c r="B246" s="496" t="s">
        <v>805</v>
      </c>
      <c r="C246" s="34" t="s">
        <v>806</v>
      </c>
      <c r="D246" s="25">
        <v>3</v>
      </c>
      <c r="E246" s="25">
        <v>847</v>
      </c>
      <c r="F246" s="26">
        <f>IF(IF(E246="S/D",0,E246)&lt;&gt;0,(D246-E246)/E246,0)</f>
        <v>-0.9964580873671782</v>
      </c>
      <c r="H246" s="27"/>
    </row>
    <row r="247" spans="2:8" ht="12.75">
      <c r="B247" s="496"/>
      <c r="C247" s="35" t="s">
        <v>807</v>
      </c>
      <c r="D247" s="53">
        <v>0</v>
      </c>
      <c r="E247" s="53">
        <v>161</v>
      </c>
      <c r="F247" s="55">
        <f>IF(IF(E247="S/D",0,E247)&lt;&gt;0,(D247-E247)/E247,0)</f>
        <v>-1</v>
      </c>
      <c r="H247" s="27"/>
    </row>
    <row r="248" spans="2:6" ht="12.75">
      <c r="B248" s="495" t="s">
        <v>808</v>
      </c>
      <c r="C248" s="495"/>
      <c r="D248" s="53">
        <v>2</v>
      </c>
      <c r="E248" s="53">
        <v>2</v>
      </c>
      <c r="F248" s="55">
        <f>IF(IF(E248="S/D",0,E248)&lt;&gt;0,(D248-E248)/E248,0)</f>
        <v>0</v>
      </c>
    </row>
    <row r="249" ht="12.75">
      <c r="E249" s="38"/>
    </row>
    <row r="250" ht="12.75">
      <c r="E250" s="38"/>
    </row>
    <row r="251" spans="2:10" ht="12.75">
      <c r="B251" s="495" t="s">
        <v>809</v>
      </c>
      <c r="C251" s="495"/>
      <c r="D251" s="22">
        <f>ANYO_MEMORIA_1</f>
        <v>2013</v>
      </c>
      <c r="E251" s="22">
        <f>ANYO_MEMORIA_1-1</f>
        <v>2012</v>
      </c>
      <c r="F251" s="22" t="s">
        <v>623</v>
      </c>
      <c r="H251" s="23"/>
      <c r="J251" s="141"/>
    </row>
    <row r="252" spans="2:8" ht="12.75">
      <c r="B252" s="497" t="s">
        <v>810</v>
      </c>
      <c r="C252" s="497"/>
      <c r="D252" s="45">
        <v>0</v>
      </c>
      <c r="E252" s="45">
        <v>0</v>
      </c>
      <c r="F252" s="46">
        <f>IF(IF(E252="S/D",0,E252)&lt;&gt;0,(D252-E252)/E252,0)</f>
        <v>0</v>
      </c>
      <c r="H252" s="27"/>
    </row>
    <row r="253" spans="2:8" ht="12.75">
      <c r="B253" s="501" t="s">
        <v>811</v>
      </c>
      <c r="C253" s="501"/>
      <c r="D253" s="53">
        <v>0</v>
      </c>
      <c r="E253" s="53">
        <v>0</v>
      </c>
      <c r="F253" s="55">
        <f>IF(IF(E253="S/D",0,E253)&lt;&gt;0,(D253-E253)/E253,0)</f>
        <v>0</v>
      </c>
      <c r="H253" s="27"/>
    </row>
    <row r="254" ht="12.75">
      <c r="E254" s="38"/>
    </row>
    <row r="255" ht="12.75">
      <c r="E255" s="38"/>
    </row>
    <row r="256" spans="2:10" ht="12.75">
      <c r="B256" s="495" t="s">
        <v>812</v>
      </c>
      <c r="C256" s="495"/>
      <c r="D256" s="22">
        <f>ANYO_MEMORIA_1</f>
        <v>2013</v>
      </c>
      <c r="E256" s="22">
        <f>ANYO_MEMORIA_1-1</f>
        <v>2012</v>
      </c>
      <c r="F256" s="22" t="s">
        <v>623</v>
      </c>
      <c r="H256" s="23"/>
      <c r="J256" s="141"/>
    </row>
    <row r="257" spans="2:8" ht="12.75">
      <c r="B257" s="145" t="s">
        <v>737</v>
      </c>
      <c r="C257" s="146"/>
      <c r="D257" s="45">
        <v>2</v>
      </c>
      <c r="E257" s="45">
        <v>2</v>
      </c>
      <c r="F257" s="46">
        <f>IF(IF(E257="S/D",0,E257)&lt;&gt;0,(D257-E257)/E257,0)</f>
        <v>0</v>
      </c>
      <c r="H257" s="27"/>
    </row>
    <row r="258" spans="2:8" ht="12.75">
      <c r="B258" s="147" t="s">
        <v>728</v>
      </c>
      <c r="C258" s="148"/>
      <c r="D258" s="53">
        <v>4</v>
      </c>
      <c r="E258" s="53">
        <v>114</v>
      </c>
      <c r="F258" s="55">
        <f>IF(IF(E258="S/D",0,E258)&lt;&gt;0,(D258-E258)/E258,0)</f>
        <v>-0.9649122807017544</v>
      </c>
      <c r="H258" s="27"/>
    </row>
    <row r="261" spans="2:8" ht="12.75">
      <c r="B261" s="512" t="s">
        <v>813</v>
      </c>
      <c r="C261" s="512"/>
      <c r="D261" s="149" t="s">
        <v>814</v>
      </c>
      <c r="E261" s="149" t="s">
        <v>815</v>
      </c>
      <c r="F261" s="149" t="s">
        <v>816</v>
      </c>
      <c r="H261" s="23"/>
    </row>
    <row r="262" spans="2:8" ht="12.75">
      <c r="B262" s="521" t="s">
        <v>817</v>
      </c>
      <c r="C262" s="521"/>
      <c r="D262" s="521"/>
      <c r="E262" s="521"/>
      <c r="F262" s="521"/>
      <c r="H262" s="27"/>
    </row>
    <row r="263" spans="2:8" ht="12.75">
      <c r="B263" s="150" t="s">
        <v>818</v>
      </c>
      <c r="C263" s="151"/>
      <c r="D263" s="106">
        <v>23</v>
      </c>
      <c r="E263" s="106">
        <v>36</v>
      </c>
      <c r="F263" s="106">
        <v>5</v>
      </c>
      <c r="H263" s="27"/>
    </row>
    <row r="264" spans="2:8" ht="12.75">
      <c r="B264" s="150" t="s">
        <v>819</v>
      </c>
      <c r="C264" s="151"/>
      <c r="D264" s="48">
        <v>56</v>
      </c>
      <c r="E264" s="48">
        <v>61</v>
      </c>
      <c r="F264" s="48">
        <v>0</v>
      </c>
      <c r="H264" s="27"/>
    </row>
    <row r="265" spans="2:8" ht="12.75">
      <c r="B265" s="150" t="s">
        <v>820</v>
      </c>
      <c r="C265" s="151"/>
      <c r="D265" s="48">
        <v>548</v>
      </c>
      <c r="E265" s="48">
        <v>951</v>
      </c>
      <c r="F265" s="48">
        <v>181</v>
      </c>
      <c r="H265" s="27"/>
    </row>
    <row r="266" spans="2:8" ht="12.75">
      <c r="B266" s="150" t="s">
        <v>821</v>
      </c>
      <c r="C266" s="151"/>
      <c r="D266" s="48">
        <v>881</v>
      </c>
      <c r="E266" s="48">
        <v>922</v>
      </c>
      <c r="F266" s="48">
        <v>0</v>
      </c>
      <c r="H266" s="27"/>
    </row>
    <row r="267" spans="2:8" ht="12.75">
      <c r="B267" s="150" t="s">
        <v>822</v>
      </c>
      <c r="C267" s="151"/>
      <c r="D267" s="48">
        <v>631</v>
      </c>
      <c r="E267" s="48">
        <v>1014</v>
      </c>
      <c r="F267" s="48">
        <v>195</v>
      </c>
      <c r="H267" s="27"/>
    </row>
    <row r="268" spans="2:8" ht="12.75">
      <c r="B268" s="150" t="s">
        <v>823</v>
      </c>
      <c r="C268" s="151"/>
      <c r="D268" s="48">
        <v>393</v>
      </c>
      <c r="E268" s="48">
        <v>544</v>
      </c>
      <c r="F268" s="48">
        <v>0</v>
      </c>
      <c r="H268" s="27"/>
    </row>
    <row r="269" spans="2:8" ht="12.75">
      <c r="B269" s="150" t="s">
        <v>824</v>
      </c>
      <c r="C269" s="151"/>
      <c r="D269" s="48">
        <v>0</v>
      </c>
      <c r="E269" s="48">
        <v>0</v>
      </c>
      <c r="F269" s="48">
        <v>0</v>
      </c>
      <c r="H269" s="27"/>
    </row>
    <row r="270" spans="2:8" ht="12.75">
      <c r="B270" s="150" t="s">
        <v>825</v>
      </c>
      <c r="C270" s="151"/>
      <c r="D270" s="48">
        <v>390</v>
      </c>
      <c r="E270" s="48">
        <v>677</v>
      </c>
      <c r="F270" s="48">
        <v>154</v>
      </c>
      <c r="H270" s="27"/>
    </row>
    <row r="271" spans="2:8" ht="12.75">
      <c r="B271" s="150" t="s">
        <v>826</v>
      </c>
      <c r="C271" s="151"/>
      <c r="D271" s="48">
        <v>652</v>
      </c>
      <c r="E271" s="48">
        <v>107</v>
      </c>
      <c r="F271" s="48">
        <v>238</v>
      </c>
      <c r="H271" s="27"/>
    </row>
    <row r="272" spans="2:8" ht="12.75">
      <c r="B272" s="150" t="s">
        <v>827</v>
      </c>
      <c r="C272" s="151"/>
      <c r="D272" s="48">
        <v>162</v>
      </c>
      <c r="E272" s="48">
        <v>175</v>
      </c>
      <c r="F272" s="48">
        <v>0</v>
      </c>
      <c r="H272" s="27"/>
    </row>
    <row r="273" spans="2:8" ht="12.75">
      <c r="B273" s="150" t="s">
        <v>828</v>
      </c>
      <c r="C273" s="151"/>
      <c r="D273" s="48">
        <v>3</v>
      </c>
      <c r="E273" s="48">
        <v>1</v>
      </c>
      <c r="F273" s="48">
        <v>0</v>
      </c>
      <c r="H273" s="27"/>
    </row>
    <row r="274" spans="2:8" ht="12.75">
      <c r="B274" s="150" t="s">
        <v>829</v>
      </c>
      <c r="C274" s="151"/>
      <c r="D274" s="48">
        <v>24</v>
      </c>
      <c r="E274" s="48">
        <v>27</v>
      </c>
      <c r="F274" s="48">
        <v>0</v>
      </c>
      <c r="H274" s="27"/>
    </row>
    <row r="275" spans="2:8" ht="12.75">
      <c r="B275" s="150" t="s">
        <v>830</v>
      </c>
      <c r="C275" s="151"/>
      <c r="D275" s="48">
        <v>1</v>
      </c>
      <c r="E275" s="48">
        <v>2</v>
      </c>
      <c r="F275" s="48">
        <v>0</v>
      </c>
      <c r="H275" s="27"/>
    </row>
    <row r="276" spans="2:8" ht="12.75">
      <c r="B276" s="520" t="s">
        <v>652</v>
      </c>
      <c r="C276" s="520"/>
      <c r="D276" s="69">
        <f>SUM(D263:D275)</f>
        <v>3764</v>
      </c>
      <c r="E276" s="69">
        <f>SUM(E263:E275)</f>
        <v>4517</v>
      </c>
      <c r="F276" s="69">
        <f>SUM(F263:F275)</f>
        <v>773</v>
      </c>
      <c r="H276" s="27"/>
    </row>
    <row r="277" spans="2:6" ht="12.75">
      <c r="B277" s="521" t="s">
        <v>831</v>
      </c>
      <c r="C277" s="521"/>
      <c r="D277" s="521"/>
      <c r="E277" s="521"/>
      <c r="F277" s="521"/>
    </row>
    <row r="278" spans="2:6" ht="12.75">
      <c r="B278" s="150" t="s">
        <v>832</v>
      </c>
      <c r="C278" s="151"/>
      <c r="D278" s="106">
        <v>1</v>
      </c>
      <c r="E278" s="106">
        <v>2</v>
      </c>
      <c r="F278" s="106">
        <v>0</v>
      </c>
    </row>
    <row r="279" spans="2:6" ht="12.75">
      <c r="B279" s="150" t="s">
        <v>833</v>
      </c>
      <c r="C279" s="151"/>
      <c r="D279" s="48">
        <v>45</v>
      </c>
      <c r="E279" s="48">
        <v>67</v>
      </c>
      <c r="F279" s="48">
        <v>19</v>
      </c>
    </row>
    <row r="280" spans="2:6" ht="12.75">
      <c r="B280" s="520" t="s">
        <v>652</v>
      </c>
      <c r="C280" s="520"/>
      <c r="D280" s="69">
        <f>SUM(D278:D279)</f>
        <v>46</v>
      </c>
      <c r="E280" s="69">
        <f>SUM(E278:E279)</f>
        <v>69</v>
      </c>
      <c r="F280" s="69">
        <f>SUM(F278:F279)</f>
        <v>19</v>
      </c>
    </row>
    <row r="281" spans="2:6" ht="12.75">
      <c r="B281" s="521" t="s">
        <v>834</v>
      </c>
      <c r="C281" s="521"/>
      <c r="D281" s="521"/>
      <c r="E281" s="521"/>
      <c r="F281" s="521"/>
    </row>
    <row r="282" spans="2:6" ht="12.75">
      <c r="B282" s="150" t="s">
        <v>835</v>
      </c>
      <c r="C282" s="151"/>
      <c r="D282" s="106">
        <v>22</v>
      </c>
      <c r="E282" s="106">
        <v>40</v>
      </c>
      <c r="F282" s="106">
        <v>0</v>
      </c>
    </row>
    <row r="283" spans="2:6" ht="12.75">
      <c r="B283" s="150" t="s">
        <v>836</v>
      </c>
      <c r="C283" s="151"/>
      <c r="D283" s="48">
        <v>23</v>
      </c>
      <c r="E283" s="48">
        <v>46</v>
      </c>
      <c r="F283" s="48">
        <v>0</v>
      </c>
    </row>
    <row r="284" spans="2:6" ht="12.75">
      <c r="B284" s="150" t="s">
        <v>837</v>
      </c>
      <c r="C284" s="151"/>
      <c r="D284" s="48">
        <v>0</v>
      </c>
      <c r="E284" s="48">
        <v>0</v>
      </c>
      <c r="F284" s="48">
        <v>0</v>
      </c>
    </row>
    <row r="285" spans="2:6" ht="12.75">
      <c r="B285" s="150" t="s">
        <v>838</v>
      </c>
      <c r="C285" s="151"/>
      <c r="D285" s="48">
        <v>99</v>
      </c>
      <c r="E285" s="48">
        <v>148</v>
      </c>
      <c r="F285" s="48">
        <v>0</v>
      </c>
    </row>
    <row r="286" spans="2:6" ht="12.75">
      <c r="B286" s="150" t="s">
        <v>839</v>
      </c>
      <c r="C286" s="151"/>
      <c r="D286" s="48">
        <v>26</v>
      </c>
      <c r="E286" s="48">
        <v>41</v>
      </c>
      <c r="F286" s="48">
        <v>12</v>
      </c>
    </row>
    <row r="287" spans="2:6" ht="12.75">
      <c r="B287" s="150" t="s">
        <v>840</v>
      </c>
      <c r="C287" s="151"/>
      <c r="D287" s="48">
        <v>2</v>
      </c>
      <c r="E287" s="48">
        <v>2</v>
      </c>
      <c r="F287" s="48">
        <v>0</v>
      </c>
    </row>
    <row r="288" spans="2:6" ht="12.75">
      <c r="B288" s="150" t="s">
        <v>841</v>
      </c>
      <c r="C288" s="151"/>
      <c r="D288" s="48">
        <v>0</v>
      </c>
      <c r="E288" s="48">
        <v>0</v>
      </c>
      <c r="F288" s="48">
        <v>0</v>
      </c>
    </row>
    <row r="289" spans="2:6" ht="12.75">
      <c r="B289" s="150" t="s">
        <v>842</v>
      </c>
      <c r="C289" s="151"/>
      <c r="D289" s="48">
        <v>0</v>
      </c>
      <c r="E289" s="48">
        <v>0</v>
      </c>
      <c r="F289" s="48">
        <v>0</v>
      </c>
    </row>
    <row r="290" spans="2:6" ht="12.75">
      <c r="B290" s="150" t="s">
        <v>843</v>
      </c>
      <c r="C290" s="151"/>
      <c r="D290" s="48">
        <v>40</v>
      </c>
      <c r="E290" s="48">
        <v>48</v>
      </c>
      <c r="F290" s="48">
        <v>0</v>
      </c>
    </row>
    <row r="291" spans="2:6" ht="12.75">
      <c r="B291" s="150" t="s">
        <v>844</v>
      </c>
      <c r="C291" s="151"/>
      <c r="D291" s="48">
        <v>7</v>
      </c>
      <c r="E291" s="48">
        <v>13</v>
      </c>
      <c r="F291" s="48">
        <v>0</v>
      </c>
    </row>
    <row r="292" spans="2:6" ht="12.75">
      <c r="B292" s="150" t="s">
        <v>845</v>
      </c>
      <c r="C292" s="151"/>
      <c r="D292" s="48">
        <v>4</v>
      </c>
      <c r="E292" s="48">
        <v>6</v>
      </c>
      <c r="F292" s="48">
        <v>5</v>
      </c>
    </row>
    <row r="293" spans="2:6" ht="12.75">
      <c r="B293" s="150" t="s">
        <v>846</v>
      </c>
      <c r="C293" s="151"/>
      <c r="D293" s="48">
        <v>8</v>
      </c>
      <c r="E293" s="48">
        <v>11</v>
      </c>
      <c r="F293" s="48">
        <v>10</v>
      </c>
    </row>
    <row r="294" spans="2:6" ht="12.75">
      <c r="B294" s="150" t="s">
        <v>847</v>
      </c>
      <c r="C294" s="151"/>
      <c r="D294" s="48">
        <v>3</v>
      </c>
      <c r="E294" s="48">
        <v>3</v>
      </c>
      <c r="F294" s="48">
        <v>2</v>
      </c>
    </row>
    <row r="295" spans="2:6" ht="12.75">
      <c r="B295" s="150" t="s">
        <v>848</v>
      </c>
      <c r="C295" s="151"/>
      <c r="D295" s="48">
        <v>0</v>
      </c>
      <c r="E295" s="48">
        <v>0</v>
      </c>
      <c r="F295" s="48">
        <v>0</v>
      </c>
    </row>
    <row r="296" spans="2:6" ht="12.75">
      <c r="B296" s="150" t="s">
        <v>849</v>
      </c>
      <c r="C296" s="151"/>
      <c r="D296" s="48">
        <v>1</v>
      </c>
      <c r="E296" s="48">
        <v>1</v>
      </c>
      <c r="F296" s="48">
        <v>0</v>
      </c>
    </row>
    <row r="297" spans="2:6" ht="12.75">
      <c r="B297" s="520" t="s">
        <v>652</v>
      </c>
      <c r="C297" s="520"/>
      <c r="D297" s="69">
        <f>SUM(D282:D296)</f>
        <v>235</v>
      </c>
      <c r="E297" s="69">
        <f>SUM(E282:E296)</f>
        <v>359</v>
      </c>
      <c r="F297" s="69">
        <f>SUM(F282:F296)</f>
        <v>29</v>
      </c>
    </row>
    <row r="298" spans="2:6" ht="12.75">
      <c r="B298" s="521" t="s">
        <v>769</v>
      </c>
      <c r="C298" s="521"/>
      <c r="D298" s="521"/>
      <c r="E298" s="521"/>
      <c r="F298" s="521"/>
    </row>
    <row r="299" spans="2:6" ht="12.75">
      <c r="B299" s="150" t="s">
        <v>850</v>
      </c>
      <c r="C299" s="151"/>
      <c r="D299" s="106">
        <v>17</v>
      </c>
      <c r="E299" s="106">
        <v>26</v>
      </c>
      <c r="F299" s="106">
        <v>6</v>
      </c>
    </row>
    <row r="300" spans="2:6" ht="12.75">
      <c r="B300" s="520" t="s">
        <v>652</v>
      </c>
      <c r="C300" s="520"/>
      <c r="D300" s="69">
        <f>D299</f>
        <v>17</v>
      </c>
      <c r="E300" s="69">
        <f>E299</f>
        <v>26</v>
      </c>
      <c r="F300" s="69">
        <f>F299</f>
        <v>6</v>
      </c>
    </row>
    <row r="301" spans="2:6" ht="12.75">
      <c r="B301" s="521" t="s">
        <v>851</v>
      </c>
      <c r="C301" s="521"/>
      <c r="D301" s="521"/>
      <c r="E301" s="521"/>
      <c r="F301" s="521"/>
    </row>
    <row r="302" spans="2:6" ht="12.75">
      <c r="B302" s="150" t="s">
        <v>852</v>
      </c>
      <c r="C302" s="151"/>
      <c r="D302" s="106">
        <v>151</v>
      </c>
      <c r="E302" s="106">
        <v>250</v>
      </c>
      <c r="F302" s="106">
        <v>0</v>
      </c>
    </row>
    <row r="303" spans="2:6" ht="12.75">
      <c r="B303" s="150" t="s">
        <v>853</v>
      </c>
      <c r="C303" s="151"/>
      <c r="D303" s="48">
        <v>12</v>
      </c>
      <c r="E303" s="48">
        <v>11</v>
      </c>
      <c r="F303" s="48">
        <v>0</v>
      </c>
    </row>
    <row r="304" spans="2:6" ht="12.75">
      <c r="B304" s="150" t="s">
        <v>854</v>
      </c>
      <c r="C304" s="151"/>
      <c r="D304" s="48">
        <v>2</v>
      </c>
      <c r="E304" s="48">
        <v>0</v>
      </c>
      <c r="F304" s="48">
        <v>0</v>
      </c>
    </row>
    <row r="305" spans="2:6" ht="12.75">
      <c r="B305" s="150" t="s">
        <v>855</v>
      </c>
      <c r="C305" s="151"/>
      <c r="D305" s="48">
        <v>5</v>
      </c>
      <c r="E305" s="48">
        <v>5</v>
      </c>
      <c r="F305" s="48">
        <v>0</v>
      </c>
    </row>
    <row r="306" spans="2:6" ht="12.75">
      <c r="B306" s="150" t="s">
        <v>856</v>
      </c>
      <c r="C306" s="151"/>
      <c r="D306" s="48">
        <v>0</v>
      </c>
      <c r="E306" s="48">
        <v>0</v>
      </c>
      <c r="F306" s="48">
        <v>0</v>
      </c>
    </row>
    <row r="307" spans="2:6" ht="12.75">
      <c r="B307" s="150" t="s">
        <v>857</v>
      </c>
      <c r="C307" s="151"/>
      <c r="D307" s="48">
        <v>10</v>
      </c>
      <c r="E307" s="48">
        <v>12</v>
      </c>
      <c r="F307" s="48">
        <v>0</v>
      </c>
    </row>
    <row r="308" spans="2:6" ht="12.75">
      <c r="B308" s="520" t="s">
        <v>652</v>
      </c>
      <c r="C308" s="520"/>
      <c r="D308" s="69">
        <f>SUM(D302:D307)</f>
        <v>180</v>
      </c>
      <c r="E308" s="69">
        <f>SUM(E302:E307)</f>
        <v>278</v>
      </c>
      <c r="F308" s="69">
        <f>SUM(F302:F307)</f>
        <v>0</v>
      </c>
    </row>
    <row r="309" spans="2:6" ht="12.75">
      <c r="B309" s="521" t="s">
        <v>858</v>
      </c>
      <c r="C309" s="521"/>
      <c r="D309" s="521"/>
      <c r="E309" s="521"/>
      <c r="F309" s="521"/>
    </row>
    <row r="310" spans="2:6" ht="12.75">
      <c r="B310" s="150" t="s">
        <v>859</v>
      </c>
      <c r="C310" s="151"/>
      <c r="D310" s="106">
        <v>0</v>
      </c>
      <c r="E310" s="106">
        <v>0</v>
      </c>
      <c r="F310" s="106">
        <v>0</v>
      </c>
    </row>
    <row r="311" spans="2:6" ht="12.75">
      <c r="B311" s="150" t="s">
        <v>860</v>
      </c>
      <c r="C311" s="151"/>
      <c r="D311" s="48">
        <v>0</v>
      </c>
      <c r="E311" s="48">
        <v>0</v>
      </c>
      <c r="F311" s="48">
        <v>0</v>
      </c>
    </row>
    <row r="312" spans="2:6" ht="12.75">
      <c r="B312" s="150" t="s">
        <v>600</v>
      </c>
      <c r="C312" s="151"/>
      <c r="D312" s="48">
        <v>0</v>
      </c>
      <c r="E312" s="48">
        <v>0</v>
      </c>
      <c r="F312" s="48">
        <v>0</v>
      </c>
    </row>
    <row r="313" spans="2:6" ht="12.75">
      <c r="B313" s="520" t="s">
        <v>652</v>
      </c>
      <c r="C313" s="520"/>
      <c r="D313" s="69">
        <f>SUM(D310:D312)</f>
        <v>0</v>
      </c>
      <c r="E313" s="69">
        <f>SUM(E310:E312)</f>
        <v>0</v>
      </c>
      <c r="F313" s="69">
        <f>SUM(F310:F312)</f>
        <v>0</v>
      </c>
    </row>
    <row r="314" spans="2:6" ht="12.75">
      <c r="B314" s="521" t="s">
        <v>861</v>
      </c>
      <c r="C314" s="521"/>
      <c r="D314" s="521"/>
      <c r="E314" s="521"/>
      <c r="F314" s="521"/>
    </row>
    <row r="315" spans="2:6" ht="12.75">
      <c r="B315" s="150" t="s">
        <v>862</v>
      </c>
      <c r="C315" s="151"/>
      <c r="D315" s="106">
        <v>8</v>
      </c>
      <c r="E315" s="106">
        <v>10</v>
      </c>
      <c r="F315" s="106">
        <v>0</v>
      </c>
    </row>
    <row r="316" spans="2:6" ht="12.75">
      <c r="B316" s="150" t="s">
        <v>863</v>
      </c>
      <c r="C316" s="151"/>
      <c r="D316" s="48">
        <v>0</v>
      </c>
      <c r="E316" s="48">
        <v>0</v>
      </c>
      <c r="F316" s="48">
        <v>0</v>
      </c>
    </row>
    <row r="317" spans="2:6" ht="12.75">
      <c r="B317" s="150" t="s">
        <v>864</v>
      </c>
      <c r="C317" s="151"/>
      <c r="D317" s="48">
        <v>2</v>
      </c>
      <c r="E317" s="48">
        <v>2</v>
      </c>
      <c r="F317" s="48">
        <v>0</v>
      </c>
    </row>
    <row r="318" spans="2:6" ht="12.75">
      <c r="B318" s="150" t="s">
        <v>865</v>
      </c>
      <c r="C318" s="151"/>
      <c r="D318" s="48">
        <v>8</v>
      </c>
      <c r="E318" s="48">
        <v>16</v>
      </c>
      <c r="F318" s="48">
        <v>0</v>
      </c>
    </row>
    <row r="319" spans="2:6" ht="12.75">
      <c r="B319" s="150" t="s">
        <v>866</v>
      </c>
      <c r="C319" s="151"/>
      <c r="D319" s="48">
        <v>40</v>
      </c>
      <c r="E319" s="48">
        <v>66</v>
      </c>
      <c r="F319" s="48">
        <v>0</v>
      </c>
    </row>
    <row r="320" spans="2:6" ht="12.75">
      <c r="B320" s="150" t="s">
        <v>867</v>
      </c>
      <c r="C320" s="151"/>
      <c r="D320" s="48">
        <v>10</v>
      </c>
      <c r="E320" s="48">
        <v>12</v>
      </c>
      <c r="F320" s="48">
        <v>0</v>
      </c>
    </row>
    <row r="321" spans="2:6" ht="12.75">
      <c r="B321" s="150" t="s">
        <v>868</v>
      </c>
      <c r="C321" s="151"/>
      <c r="D321" s="48">
        <v>0</v>
      </c>
      <c r="E321" s="48">
        <v>0</v>
      </c>
      <c r="F321" s="48">
        <v>0</v>
      </c>
    </row>
    <row r="322" spans="2:6" ht="12.75">
      <c r="B322" s="520" t="s">
        <v>652</v>
      </c>
      <c r="C322" s="520"/>
      <c r="D322" s="69">
        <f>SUM(D315:D321)</f>
        <v>68</v>
      </c>
      <c r="E322" s="69">
        <f>SUM(E315:E321)</f>
        <v>106</v>
      </c>
      <c r="F322" s="69">
        <f>SUM(F315:F321)</f>
        <v>0</v>
      </c>
    </row>
    <row r="323" spans="2:6" ht="12.75">
      <c r="B323" s="521" t="s">
        <v>869</v>
      </c>
      <c r="C323" s="521"/>
      <c r="D323" s="521"/>
      <c r="E323" s="521"/>
      <c r="F323" s="521"/>
    </row>
    <row r="324" spans="2:6" ht="12.75">
      <c r="B324" s="150" t="s">
        <v>870</v>
      </c>
      <c r="C324" s="151"/>
      <c r="D324" s="106">
        <v>51</v>
      </c>
      <c r="E324" s="106">
        <v>93</v>
      </c>
      <c r="F324" s="106">
        <v>1</v>
      </c>
    </row>
    <row r="325" spans="2:6" ht="12.75">
      <c r="B325" s="150" t="s">
        <v>871</v>
      </c>
      <c r="C325" s="151"/>
      <c r="D325" s="48">
        <v>29</v>
      </c>
      <c r="E325" s="48">
        <v>34</v>
      </c>
      <c r="F325" s="48">
        <v>0</v>
      </c>
    </row>
    <row r="326" spans="2:6" ht="12.75">
      <c r="B326" s="520" t="s">
        <v>652</v>
      </c>
      <c r="C326" s="520"/>
      <c r="D326" s="69">
        <f>SUM(D324:D325)</f>
        <v>80</v>
      </c>
      <c r="E326" s="69">
        <f>SUM(E324:E325)</f>
        <v>127</v>
      </c>
      <c r="F326" s="69">
        <f>SUM(F324:F325)</f>
        <v>1</v>
      </c>
    </row>
    <row r="327" spans="2:6" ht="12.75">
      <c r="B327" s="521" t="s">
        <v>872</v>
      </c>
      <c r="C327" s="521"/>
      <c r="D327" s="521"/>
      <c r="E327" s="521"/>
      <c r="F327" s="521"/>
    </row>
    <row r="328" spans="2:6" ht="12.75">
      <c r="B328" s="150" t="s">
        <v>873</v>
      </c>
      <c r="C328" s="151"/>
      <c r="D328" s="106">
        <v>69</v>
      </c>
      <c r="E328" s="106">
        <v>76</v>
      </c>
      <c r="F328" s="106">
        <v>0</v>
      </c>
    </row>
    <row r="329" spans="2:6" ht="12.75">
      <c r="B329" s="150" t="s">
        <v>874</v>
      </c>
      <c r="C329" s="151"/>
      <c r="D329" s="48">
        <v>386</v>
      </c>
      <c r="E329" s="48">
        <v>460</v>
      </c>
      <c r="F329" s="48">
        <v>0</v>
      </c>
    </row>
    <row r="330" spans="2:6" ht="12.75">
      <c r="B330" s="150" t="s">
        <v>875</v>
      </c>
      <c r="C330" s="151"/>
      <c r="D330" s="48">
        <v>21</v>
      </c>
      <c r="E330" s="48">
        <v>7</v>
      </c>
      <c r="F330" s="48">
        <v>0</v>
      </c>
    </row>
    <row r="331" spans="2:6" ht="12.75">
      <c r="B331" s="520" t="s">
        <v>652</v>
      </c>
      <c r="C331" s="520"/>
      <c r="D331" s="69">
        <f>SUM(D328:D330)</f>
        <v>476</v>
      </c>
      <c r="E331" s="69">
        <f>SUM(E328:E330)</f>
        <v>543</v>
      </c>
      <c r="F331" s="69">
        <f>SUM(F328:F330)</f>
        <v>0</v>
      </c>
    </row>
    <row r="332" spans="2:6" ht="12.75">
      <c r="B332" s="521" t="s">
        <v>876</v>
      </c>
      <c r="C332" s="521"/>
      <c r="D332" s="521"/>
      <c r="E332" s="521"/>
      <c r="F332" s="521"/>
    </row>
    <row r="333" spans="2:6" ht="12.75">
      <c r="B333" s="150" t="s">
        <v>877</v>
      </c>
      <c r="C333" s="151"/>
      <c r="D333" s="106">
        <v>185</v>
      </c>
      <c r="E333" s="106">
        <v>219</v>
      </c>
      <c r="F333" s="106">
        <v>0</v>
      </c>
    </row>
    <row r="334" spans="2:6" ht="12.75">
      <c r="B334" s="150" t="s">
        <v>878</v>
      </c>
      <c r="C334" s="151"/>
      <c r="D334" s="48">
        <v>184</v>
      </c>
      <c r="E334" s="48">
        <v>223</v>
      </c>
      <c r="F334" s="48">
        <v>0</v>
      </c>
    </row>
    <row r="335" spans="2:6" ht="13.5" thickBot="1">
      <c r="B335" s="520" t="s">
        <v>652</v>
      </c>
      <c r="C335" s="520"/>
      <c r="D335" s="69">
        <f>SUM(D333:D334)</f>
        <v>369</v>
      </c>
      <c r="E335" s="69">
        <f>SUM(E333:E334)</f>
        <v>442</v>
      </c>
      <c r="F335" s="69">
        <f>SUM(F333:F334)</f>
        <v>0</v>
      </c>
    </row>
    <row r="336" spans="2:6" ht="13.5" thickTop="1">
      <c r="B336" s="521" t="s">
        <v>546</v>
      </c>
      <c r="C336" s="521"/>
      <c r="D336" s="521"/>
      <c r="E336" s="521"/>
      <c r="F336" s="521"/>
    </row>
    <row r="337" spans="2:6" ht="12.75">
      <c r="B337" s="150" t="s">
        <v>547</v>
      </c>
      <c r="C337" s="151"/>
      <c r="D337" s="48">
        <v>1920</v>
      </c>
      <c r="E337" s="48">
        <v>3254</v>
      </c>
      <c r="F337" s="48">
        <v>226</v>
      </c>
    </row>
    <row r="338" spans="2:6" ht="13.5" thickBot="1">
      <c r="B338" s="520" t="s">
        <v>652</v>
      </c>
      <c r="C338" s="520"/>
      <c r="D338" s="69">
        <f>SUM(D337:D337)</f>
        <v>1920</v>
      </c>
      <c r="E338" s="69">
        <f>SUM(E337:E337)</f>
        <v>3254</v>
      </c>
      <c r="F338" s="69">
        <f>SUM(F337:F337)</f>
        <v>226</v>
      </c>
    </row>
    <row r="339" ht="13.5" thickTop="1"/>
  </sheetData>
  <sheetProtection/>
  <mergeCells count="119">
    <mergeCell ref="B336:F336"/>
    <mergeCell ref="B338:C338"/>
    <mergeCell ref="B313:C313"/>
    <mergeCell ref="B314:F314"/>
    <mergeCell ref="B322:C322"/>
    <mergeCell ref="B323:F323"/>
    <mergeCell ref="B326:C326"/>
    <mergeCell ref="B327:F327"/>
    <mergeCell ref="B331:C331"/>
    <mergeCell ref="B332:F332"/>
    <mergeCell ref="B335:C335"/>
    <mergeCell ref="B280:C280"/>
    <mergeCell ref="B281:F281"/>
    <mergeCell ref="B297:C297"/>
    <mergeCell ref="B298:F298"/>
    <mergeCell ref="B300:C300"/>
    <mergeCell ref="B301:F301"/>
    <mergeCell ref="B308:C308"/>
    <mergeCell ref="B309:F309"/>
    <mergeCell ref="B246:B247"/>
    <mergeCell ref="B248:C248"/>
    <mergeCell ref="B251:C251"/>
    <mergeCell ref="B252:C252"/>
    <mergeCell ref="B261:C261"/>
    <mergeCell ref="B262:F262"/>
    <mergeCell ref="B276:C276"/>
    <mergeCell ref="B277:F277"/>
    <mergeCell ref="B212:C212"/>
    <mergeCell ref="B213:C213"/>
    <mergeCell ref="B253:C253"/>
    <mergeCell ref="B256:C256"/>
    <mergeCell ref="B220:C220"/>
    <mergeCell ref="B221:B222"/>
    <mergeCell ref="B223:C223"/>
    <mergeCell ref="B224:C224"/>
    <mergeCell ref="B227:C227"/>
    <mergeCell ref="B228:B243"/>
    <mergeCell ref="B214:B216"/>
    <mergeCell ref="B217:C217"/>
    <mergeCell ref="B198:C198"/>
    <mergeCell ref="B199:C199"/>
    <mergeCell ref="B202:C202"/>
    <mergeCell ref="B203:C203"/>
    <mergeCell ref="B204:B206"/>
    <mergeCell ref="B207:C207"/>
    <mergeCell ref="B208:C208"/>
    <mergeCell ref="B209:C209"/>
    <mergeCell ref="B182:C182"/>
    <mergeCell ref="B183:C183"/>
    <mergeCell ref="B190:C190"/>
    <mergeCell ref="B191:C191"/>
    <mergeCell ref="B196:C196"/>
    <mergeCell ref="B197:C197"/>
    <mergeCell ref="B186:C186"/>
    <mergeCell ref="B187:C187"/>
    <mergeCell ref="B188:C188"/>
    <mergeCell ref="B189:C189"/>
    <mergeCell ref="B194:C194"/>
    <mergeCell ref="B195:C195"/>
    <mergeCell ref="B192:C192"/>
    <mergeCell ref="B193:C193"/>
    <mergeCell ref="B184:C184"/>
    <mergeCell ref="B185:C185"/>
    <mergeCell ref="B150:C150"/>
    <mergeCell ref="B151:B161"/>
    <mergeCell ref="B162:B172"/>
    <mergeCell ref="B175:C175"/>
    <mergeCell ref="B176:C176"/>
    <mergeCell ref="B177:C177"/>
    <mergeCell ref="B178:C178"/>
    <mergeCell ref="B181:C181"/>
    <mergeCell ref="B136:C136"/>
    <mergeCell ref="B138:B143"/>
    <mergeCell ref="B103:C103"/>
    <mergeCell ref="B106:C106"/>
    <mergeCell ref="B107:B110"/>
    <mergeCell ref="B111:B113"/>
    <mergeCell ref="B144:B145"/>
    <mergeCell ref="B146:B147"/>
    <mergeCell ref="B118:B119"/>
    <mergeCell ref="B120:B121"/>
    <mergeCell ref="B122:B123"/>
    <mergeCell ref="B126:C126"/>
    <mergeCell ref="B127:B128"/>
    <mergeCell ref="B129:B130"/>
    <mergeCell ref="B131:B132"/>
    <mergeCell ref="B133:C133"/>
    <mergeCell ref="B68:C68"/>
    <mergeCell ref="B69:C69"/>
    <mergeCell ref="B70:C70"/>
    <mergeCell ref="B73:C73"/>
    <mergeCell ref="B114:C114"/>
    <mergeCell ref="B117:C117"/>
    <mergeCell ref="B87:C87"/>
    <mergeCell ref="B90:C91"/>
    <mergeCell ref="B92:C92"/>
    <mergeCell ref="B95:C95"/>
    <mergeCell ref="B96:B99"/>
    <mergeCell ref="B100:B102"/>
    <mergeCell ref="B35:B37"/>
    <mergeCell ref="B40:C40"/>
    <mergeCell ref="B80:B81"/>
    <mergeCell ref="B84:C84"/>
    <mergeCell ref="B53:C53"/>
    <mergeCell ref="B54:B59"/>
    <mergeCell ref="B60:B62"/>
    <mergeCell ref="B65:C65"/>
    <mergeCell ref="B3:C3"/>
    <mergeCell ref="B4:B8"/>
    <mergeCell ref="B9:B11"/>
    <mergeCell ref="B12:B16"/>
    <mergeCell ref="B19:C19"/>
    <mergeCell ref="B21:B25"/>
    <mergeCell ref="B28:C28"/>
    <mergeCell ref="B29:B31"/>
    <mergeCell ref="B66:C66"/>
    <mergeCell ref="B67:C67"/>
    <mergeCell ref="B41:B45"/>
    <mergeCell ref="B46:B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S353"/>
  <sheetViews>
    <sheetView showGridLines="0" showRowColHeaders="0" zoomScalePageLayoutView="0" workbookViewId="0" topLeftCell="A1">
      <pane xSplit="2" ySplit="3" topLeftCell="O283" activePane="bottomRight" state="frozen"/>
      <selection pane="topLeft" activeCell="A1" sqref="A1"/>
      <selection pane="topRight" activeCell="O1" sqref="O1"/>
      <selection pane="bottomLeft" activeCell="A283" sqref="A283"/>
      <selection pane="bottomRight" activeCell="Q301" sqref="Q301"/>
    </sheetView>
  </sheetViews>
  <sheetFormatPr defaultColWidth="11.421875" defaultRowHeight="12.75"/>
  <cols>
    <col min="1" max="1" width="2.00390625" style="152" customWidth="1"/>
    <col min="2" max="2" width="75.8515625" style="152" customWidth="1"/>
    <col min="3" max="7" width="14.7109375" style="152" customWidth="1"/>
    <col min="8" max="9" width="15.140625" style="152" customWidth="1"/>
    <col min="10" max="16" width="14.7109375" style="152" customWidth="1"/>
    <col min="17" max="16384" width="11.421875" style="152" customWidth="1"/>
  </cols>
  <sheetData>
    <row r="1" ht="6.75" customHeight="1"/>
    <row r="2" spans="3:16" ht="12.75">
      <c r="C2" s="22">
        <f>ANYO_MEMORIA_1</f>
        <v>2013</v>
      </c>
      <c r="D2" s="22">
        <f>ANYO_MEMORIA_1-1</f>
        <v>2012</v>
      </c>
      <c r="E2" s="22" t="s">
        <v>623</v>
      </c>
      <c r="F2" s="22">
        <f aca="true" t="shared" si="0" ref="F2:P2">ANYO_MEMORIA_1</f>
        <v>2013</v>
      </c>
      <c r="G2" s="22">
        <f t="shared" si="0"/>
        <v>2013</v>
      </c>
      <c r="H2" s="22">
        <f t="shared" si="0"/>
        <v>2013</v>
      </c>
      <c r="I2" s="22">
        <f t="shared" si="0"/>
        <v>2013</v>
      </c>
      <c r="J2" s="22">
        <f t="shared" si="0"/>
        <v>2013</v>
      </c>
      <c r="K2" s="22">
        <f t="shared" si="0"/>
        <v>2013</v>
      </c>
      <c r="L2" s="22">
        <f t="shared" si="0"/>
        <v>2013</v>
      </c>
      <c r="M2" s="22">
        <f t="shared" si="0"/>
        <v>2013</v>
      </c>
      <c r="N2" s="22">
        <f t="shared" si="0"/>
        <v>2013</v>
      </c>
      <c r="O2" s="22">
        <f t="shared" si="0"/>
        <v>2013</v>
      </c>
      <c r="P2" s="22">
        <f t="shared" si="0"/>
        <v>2013</v>
      </c>
    </row>
    <row r="3" spans="1:16" s="158" customFormat="1" ht="38.25">
      <c r="A3" s="152"/>
      <c r="B3" s="153"/>
      <c r="C3" s="154" t="s">
        <v>555</v>
      </c>
      <c r="D3" s="155" t="s">
        <v>555</v>
      </c>
      <c r="E3" s="156" t="s">
        <v>555</v>
      </c>
      <c r="F3" s="155" t="s">
        <v>879</v>
      </c>
      <c r="G3" s="155" t="s">
        <v>880</v>
      </c>
      <c r="H3" s="155" t="s">
        <v>881</v>
      </c>
      <c r="I3" s="155" t="s">
        <v>882</v>
      </c>
      <c r="J3" s="155" t="s">
        <v>611</v>
      </c>
      <c r="K3" s="155" t="s">
        <v>613</v>
      </c>
      <c r="L3" s="155" t="s">
        <v>614</v>
      </c>
      <c r="M3" s="155" t="s">
        <v>616</v>
      </c>
      <c r="N3" s="155" t="s">
        <v>883</v>
      </c>
      <c r="O3" s="155" t="s">
        <v>619</v>
      </c>
      <c r="P3" s="157" t="s">
        <v>593</v>
      </c>
    </row>
    <row r="4" spans="1:16" s="163" customFormat="1" ht="12.75" customHeight="1">
      <c r="A4" s="152"/>
      <c r="B4" s="159" t="s">
        <v>884</v>
      </c>
      <c r="C4" s="160">
        <f>SUM(C5:C8)</f>
        <v>71</v>
      </c>
      <c r="D4" s="160">
        <v>49</v>
      </c>
      <c r="E4" s="161">
        <f aca="true" t="shared" si="1" ref="E4:E73">IF(IF(D4="S/D",0,D4)&lt;&gt;0,(C4-D4)/D4,0)</f>
        <v>0.4489795918367347</v>
      </c>
      <c r="F4" s="160">
        <f aca="true" t="shared" si="2" ref="F4:P4">SUM(F5:F8)</f>
        <v>0</v>
      </c>
      <c r="G4" s="160">
        <f t="shared" si="2"/>
        <v>0</v>
      </c>
      <c r="H4" s="160">
        <f t="shared" si="2"/>
        <v>19</v>
      </c>
      <c r="I4" s="160">
        <f t="shared" si="2"/>
        <v>12</v>
      </c>
      <c r="J4" s="160">
        <f t="shared" si="2"/>
        <v>14</v>
      </c>
      <c r="K4" s="160">
        <f t="shared" si="2"/>
        <v>18</v>
      </c>
      <c r="L4" s="160">
        <f t="shared" si="2"/>
        <v>8</v>
      </c>
      <c r="M4" s="160">
        <f t="shared" si="2"/>
        <v>5</v>
      </c>
      <c r="N4" s="160">
        <f t="shared" si="2"/>
        <v>0</v>
      </c>
      <c r="O4" s="160">
        <f t="shared" si="2"/>
        <v>30</v>
      </c>
      <c r="P4" s="162">
        <f t="shared" si="2"/>
        <v>43</v>
      </c>
    </row>
    <row r="5" spans="2:16" ht="12.75" customHeight="1">
      <c r="B5" s="164" t="s">
        <v>885</v>
      </c>
      <c r="C5" s="165">
        <v>51</v>
      </c>
      <c r="D5" s="166">
        <v>33</v>
      </c>
      <c r="E5" s="167">
        <f t="shared" si="1"/>
        <v>0.5454545454545454</v>
      </c>
      <c r="F5" s="165">
        <v>0</v>
      </c>
      <c r="G5" s="165">
        <v>0</v>
      </c>
      <c r="H5" s="165">
        <v>8</v>
      </c>
      <c r="I5" s="165">
        <v>0</v>
      </c>
      <c r="J5" s="165">
        <v>12</v>
      </c>
      <c r="K5" s="165">
        <v>17</v>
      </c>
      <c r="L5" s="165">
        <v>6</v>
      </c>
      <c r="M5" s="165">
        <v>1</v>
      </c>
      <c r="N5" s="165">
        <v>0</v>
      </c>
      <c r="O5" s="165">
        <v>20</v>
      </c>
      <c r="P5" s="168">
        <v>17</v>
      </c>
    </row>
    <row r="6" spans="2:16" ht="12.75" customHeight="1">
      <c r="B6" s="164" t="s">
        <v>886</v>
      </c>
      <c r="C6" s="165">
        <v>8</v>
      </c>
      <c r="D6" s="166">
        <v>0</v>
      </c>
      <c r="E6" s="167">
        <f t="shared" si="1"/>
        <v>0</v>
      </c>
      <c r="F6" s="165">
        <v>0</v>
      </c>
      <c r="G6" s="165">
        <v>0</v>
      </c>
      <c r="H6" s="165">
        <v>0</v>
      </c>
      <c r="I6" s="165">
        <v>0</v>
      </c>
      <c r="J6" s="165">
        <v>2</v>
      </c>
      <c r="K6" s="165">
        <v>1</v>
      </c>
      <c r="L6" s="165">
        <v>2</v>
      </c>
      <c r="M6" s="165">
        <v>4</v>
      </c>
      <c r="N6" s="165">
        <v>0</v>
      </c>
      <c r="O6" s="165">
        <v>10</v>
      </c>
      <c r="P6" s="168">
        <v>16</v>
      </c>
    </row>
    <row r="7" spans="2:16" ht="12.75" customHeight="1">
      <c r="B7" s="164" t="s">
        <v>887</v>
      </c>
      <c r="C7" s="165">
        <v>11</v>
      </c>
      <c r="D7" s="166">
        <v>16</v>
      </c>
      <c r="E7" s="167">
        <f t="shared" si="1"/>
        <v>-0.3125</v>
      </c>
      <c r="F7" s="165">
        <v>0</v>
      </c>
      <c r="G7" s="165">
        <v>0</v>
      </c>
      <c r="H7" s="165">
        <v>11</v>
      </c>
      <c r="I7" s="165">
        <v>12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8">
        <v>10</v>
      </c>
    </row>
    <row r="8" spans="2:16" ht="12.75" customHeight="1">
      <c r="B8" s="169" t="s">
        <v>888</v>
      </c>
      <c r="C8" s="170">
        <v>1</v>
      </c>
      <c r="D8" s="171">
        <v>0</v>
      </c>
      <c r="E8" s="172">
        <f t="shared" si="1"/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3">
        <v>0</v>
      </c>
    </row>
    <row r="9" spans="1:16" s="163" customFormat="1" ht="12.75" customHeight="1">
      <c r="A9" s="152"/>
      <c r="B9" s="174" t="s">
        <v>889</v>
      </c>
      <c r="C9" s="175">
        <v>0</v>
      </c>
      <c r="D9" s="175">
        <v>2</v>
      </c>
      <c r="E9" s="176">
        <f t="shared" si="1"/>
        <v>-1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7">
        <v>0</v>
      </c>
    </row>
    <row r="10" spans="2:16" ht="12.75" customHeight="1">
      <c r="B10" s="164" t="s">
        <v>890</v>
      </c>
      <c r="C10" s="165">
        <v>0</v>
      </c>
      <c r="D10" s="166">
        <v>1</v>
      </c>
      <c r="E10" s="167">
        <f t="shared" si="1"/>
        <v>-1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8">
        <v>0</v>
      </c>
    </row>
    <row r="11" spans="2:16" ht="12.75" customHeight="1">
      <c r="B11" s="169" t="s">
        <v>891</v>
      </c>
      <c r="C11" s="170">
        <v>0</v>
      </c>
      <c r="D11" s="171">
        <v>1</v>
      </c>
      <c r="E11" s="172">
        <f t="shared" si="1"/>
        <v>-1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3">
        <v>0</v>
      </c>
    </row>
    <row r="12" spans="2:16" s="163" customFormat="1" ht="12.75" customHeight="1">
      <c r="B12" s="174" t="s">
        <v>892</v>
      </c>
      <c r="C12" s="175">
        <v>16444</v>
      </c>
      <c r="D12" s="175">
        <v>15901</v>
      </c>
      <c r="E12" s="176">
        <f t="shared" si="1"/>
        <v>0.0341487956732281</v>
      </c>
      <c r="F12" s="175">
        <v>1354</v>
      </c>
      <c r="G12" s="175">
        <v>755</v>
      </c>
      <c r="H12" s="175">
        <v>1118</v>
      </c>
      <c r="I12" s="175">
        <v>952</v>
      </c>
      <c r="J12" s="175">
        <v>14</v>
      </c>
      <c r="K12" s="175">
        <v>2</v>
      </c>
      <c r="L12" s="175">
        <v>0</v>
      </c>
      <c r="M12" s="175">
        <v>0</v>
      </c>
      <c r="N12" s="175">
        <v>5</v>
      </c>
      <c r="O12" s="175">
        <v>49</v>
      </c>
      <c r="P12" s="177">
        <v>1173</v>
      </c>
    </row>
    <row r="13" spans="2:16" ht="12.75" customHeight="1">
      <c r="B13" s="164" t="s">
        <v>893</v>
      </c>
      <c r="C13" s="165">
        <v>10273</v>
      </c>
      <c r="D13" s="166">
        <v>10124</v>
      </c>
      <c r="E13" s="167">
        <f t="shared" si="1"/>
        <v>0.01471750296325563</v>
      </c>
      <c r="F13" s="165">
        <v>134</v>
      </c>
      <c r="G13" s="165">
        <v>81</v>
      </c>
      <c r="H13" s="165">
        <v>515</v>
      </c>
      <c r="I13" s="165">
        <v>483</v>
      </c>
      <c r="J13" s="165">
        <v>6</v>
      </c>
      <c r="K13" s="165">
        <v>2</v>
      </c>
      <c r="L13" s="165">
        <v>0</v>
      </c>
      <c r="M13" s="165">
        <v>0</v>
      </c>
      <c r="N13" s="165">
        <v>3</v>
      </c>
      <c r="O13" s="165">
        <v>15</v>
      </c>
      <c r="P13" s="168">
        <v>408</v>
      </c>
    </row>
    <row r="14" spans="2:16" ht="12.75" customHeight="1">
      <c r="B14" s="164" t="s">
        <v>894</v>
      </c>
      <c r="C14" s="165">
        <v>84</v>
      </c>
      <c r="D14" s="166">
        <v>38</v>
      </c>
      <c r="E14" s="167">
        <f t="shared" si="1"/>
        <v>1.2105263157894737</v>
      </c>
      <c r="F14" s="165">
        <v>0</v>
      </c>
      <c r="G14" s="165">
        <v>0</v>
      </c>
      <c r="H14" s="165">
        <v>1</v>
      </c>
      <c r="I14" s="165">
        <v>21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8">
        <v>2</v>
      </c>
    </row>
    <row r="15" spans="2:16" ht="12.75" customHeight="1">
      <c r="B15" s="164" t="s">
        <v>895</v>
      </c>
      <c r="C15" s="165">
        <v>2551</v>
      </c>
      <c r="D15" s="166">
        <v>2271</v>
      </c>
      <c r="E15" s="167">
        <f t="shared" si="1"/>
        <v>0.12329370321444298</v>
      </c>
      <c r="F15" s="165">
        <v>0</v>
      </c>
      <c r="G15" s="165">
        <v>0</v>
      </c>
      <c r="H15" s="165">
        <v>38</v>
      </c>
      <c r="I15" s="165">
        <v>27</v>
      </c>
      <c r="J15" s="165">
        <v>1</v>
      </c>
      <c r="K15" s="165">
        <v>0</v>
      </c>
      <c r="L15" s="165">
        <v>0</v>
      </c>
      <c r="M15" s="165">
        <v>0</v>
      </c>
      <c r="N15" s="165">
        <v>1</v>
      </c>
      <c r="O15" s="165">
        <v>1</v>
      </c>
      <c r="P15" s="168">
        <v>37</v>
      </c>
    </row>
    <row r="16" spans="2:16" ht="12.75" customHeight="1">
      <c r="B16" s="164" t="s">
        <v>896</v>
      </c>
      <c r="C16" s="165">
        <v>3532</v>
      </c>
      <c r="D16" s="166">
        <v>3464</v>
      </c>
      <c r="E16" s="167">
        <f t="shared" si="1"/>
        <v>0.019630484988452657</v>
      </c>
      <c r="F16" s="165">
        <v>1220</v>
      </c>
      <c r="G16" s="165">
        <v>674</v>
      </c>
      <c r="H16" s="165">
        <v>563</v>
      </c>
      <c r="I16" s="165">
        <v>421</v>
      </c>
      <c r="J16" s="165">
        <v>6</v>
      </c>
      <c r="K16" s="165">
        <v>0</v>
      </c>
      <c r="L16" s="165">
        <v>0</v>
      </c>
      <c r="M16" s="165">
        <v>0</v>
      </c>
      <c r="N16" s="165">
        <v>1</v>
      </c>
      <c r="O16" s="165">
        <v>32</v>
      </c>
      <c r="P16" s="168">
        <v>726</v>
      </c>
    </row>
    <row r="17" spans="2:16" ht="12.75" customHeight="1">
      <c r="B17" s="169" t="s">
        <v>897</v>
      </c>
      <c r="C17" s="170">
        <v>4</v>
      </c>
      <c r="D17" s="171">
        <v>3</v>
      </c>
      <c r="E17" s="172">
        <f t="shared" si="1"/>
        <v>0.3333333333333333</v>
      </c>
      <c r="F17" s="170">
        <v>0</v>
      </c>
      <c r="G17" s="170">
        <v>0</v>
      </c>
      <c r="H17" s="170">
        <v>1</v>
      </c>
      <c r="I17" s="170">
        <v>0</v>
      </c>
      <c r="J17" s="170">
        <v>1</v>
      </c>
      <c r="K17" s="170">
        <v>0</v>
      </c>
      <c r="L17" s="170">
        <v>0</v>
      </c>
      <c r="M17" s="170">
        <v>0</v>
      </c>
      <c r="N17" s="170">
        <v>0</v>
      </c>
      <c r="O17" s="170">
        <v>1</v>
      </c>
      <c r="P17" s="173">
        <v>0</v>
      </c>
    </row>
    <row r="18" spans="2:16" ht="12.75" customHeight="1">
      <c r="B18" s="169" t="s">
        <v>898</v>
      </c>
      <c r="C18" s="170">
        <v>0</v>
      </c>
      <c r="D18" s="171">
        <v>1</v>
      </c>
      <c r="E18" s="172">
        <f t="shared" si="1"/>
        <v>-1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3">
        <v>0</v>
      </c>
    </row>
    <row r="19" spans="1:16" s="163" customFormat="1" ht="12.75" customHeight="1">
      <c r="A19" s="152"/>
      <c r="B19" s="174" t="s">
        <v>899</v>
      </c>
      <c r="C19" s="175">
        <v>1</v>
      </c>
      <c r="D19" s="175">
        <v>50</v>
      </c>
      <c r="E19" s="176">
        <f t="shared" si="1"/>
        <v>-0.98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7">
        <v>0</v>
      </c>
    </row>
    <row r="20" spans="2:16" ht="12.75" customHeight="1">
      <c r="B20" s="164" t="s">
        <v>900</v>
      </c>
      <c r="C20" s="165">
        <v>1</v>
      </c>
      <c r="D20" s="166">
        <v>0</v>
      </c>
      <c r="E20" s="167">
        <f t="shared" si="1"/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8">
        <v>0</v>
      </c>
    </row>
    <row r="21" spans="2:16" ht="12.75" customHeight="1">
      <c r="B21" s="169" t="s">
        <v>901</v>
      </c>
      <c r="C21" s="170">
        <v>0</v>
      </c>
      <c r="D21" s="171">
        <v>50</v>
      </c>
      <c r="E21" s="172">
        <f t="shared" si="1"/>
        <v>-1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3">
        <v>0</v>
      </c>
    </row>
    <row r="22" spans="1:16" s="163" customFormat="1" ht="12.75" customHeight="1">
      <c r="A22" s="152"/>
      <c r="B22" s="174" t="s">
        <v>902</v>
      </c>
      <c r="C22" s="175">
        <v>0</v>
      </c>
      <c r="D22" s="175">
        <v>0</v>
      </c>
      <c r="E22" s="176">
        <f t="shared" si="1"/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7">
        <v>0</v>
      </c>
    </row>
    <row r="23" spans="2:16" ht="12.75" customHeight="1">
      <c r="B23" s="164" t="s">
        <v>903</v>
      </c>
      <c r="C23" s="165">
        <v>0</v>
      </c>
      <c r="D23" s="166">
        <v>0</v>
      </c>
      <c r="E23" s="167">
        <f t="shared" si="1"/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8">
        <v>0</v>
      </c>
    </row>
    <row r="24" spans="1:16" ht="12.75" customHeight="1">
      <c r="A24" s="163"/>
      <c r="B24" s="164" t="s">
        <v>904</v>
      </c>
      <c r="C24" s="165">
        <v>0</v>
      </c>
      <c r="D24" s="166">
        <v>0</v>
      </c>
      <c r="E24" s="167">
        <f t="shared" si="1"/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8">
        <v>0</v>
      </c>
    </row>
    <row r="25" spans="2:16" ht="12.75" customHeight="1">
      <c r="B25" s="164" t="s">
        <v>905</v>
      </c>
      <c r="C25" s="165">
        <v>0</v>
      </c>
      <c r="D25" s="166">
        <v>0</v>
      </c>
      <c r="E25" s="167">
        <f t="shared" si="1"/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8">
        <v>0</v>
      </c>
    </row>
    <row r="26" spans="2:16" ht="12.75" customHeight="1">
      <c r="B26" s="164" t="s">
        <v>906</v>
      </c>
      <c r="C26" s="165">
        <v>0</v>
      </c>
      <c r="D26" s="166">
        <v>0</v>
      </c>
      <c r="E26" s="167">
        <f t="shared" si="1"/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8">
        <v>0</v>
      </c>
    </row>
    <row r="27" spans="2:16" ht="12.75" customHeight="1">
      <c r="B27" s="164" t="s">
        <v>907</v>
      </c>
      <c r="C27" s="165">
        <v>0</v>
      </c>
      <c r="D27" s="166">
        <v>0</v>
      </c>
      <c r="E27" s="167">
        <f t="shared" si="1"/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8">
        <v>0</v>
      </c>
    </row>
    <row r="28" spans="2:16" ht="12.75" customHeight="1">
      <c r="B28" s="169" t="s">
        <v>908</v>
      </c>
      <c r="C28" s="170">
        <v>0</v>
      </c>
      <c r="D28" s="171">
        <v>0</v>
      </c>
      <c r="E28" s="172">
        <f t="shared" si="1"/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3">
        <v>0</v>
      </c>
    </row>
    <row r="29" spans="1:16" s="163" customFormat="1" ht="12.75" customHeight="1">
      <c r="A29" s="152"/>
      <c r="B29" s="174" t="s">
        <v>909</v>
      </c>
      <c r="C29" s="175">
        <v>1514</v>
      </c>
      <c r="D29" s="175">
        <v>1394</v>
      </c>
      <c r="E29" s="176">
        <f t="shared" si="1"/>
        <v>0.08608321377331421</v>
      </c>
      <c r="F29" s="175">
        <v>182</v>
      </c>
      <c r="G29" s="175">
        <v>151</v>
      </c>
      <c r="H29" s="175">
        <v>157</v>
      </c>
      <c r="I29" s="175">
        <v>122</v>
      </c>
      <c r="J29" s="175">
        <v>0</v>
      </c>
      <c r="K29" s="175">
        <v>2</v>
      </c>
      <c r="L29" s="175">
        <v>0</v>
      </c>
      <c r="M29" s="175">
        <v>0</v>
      </c>
      <c r="N29" s="175">
        <v>8</v>
      </c>
      <c r="O29" s="175">
        <v>0</v>
      </c>
      <c r="P29" s="175">
        <v>241</v>
      </c>
    </row>
    <row r="30" spans="2:16" ht="12.75" customHeight="1">
      <c r="B30" s="164" t="s">
        <v>910</v>
      </c>
      <c r="C30" s="165">
        <v>11</v>
      </c>
      <c r="D30" s="166">
        <v>16</v>
      </c>
      <c r="E30" s="167">
        <f t="shared" si="1"/>
        <v>-0.3125</v>
      </c>
      <c r="F30" s="165">
        <v>0</v>
      </c>
      <c r="G30" s="165">
        <v>0</v>
      </c>
      <c r="H30" s="165">
        <v>8</v>
      </c>
      <c r="I30" s="165">
        <v>2</v>
      </c>
      <c r="J30" s="165">
        <v>0</v>
      </c>
      <c r="K30" s="165">
        <v>2</v>
      </c>
      <c r="L30" s="165">
        <v>0</v>
      </c>
      <c r="M30" s="165">
        <v>0</v>
      </c>
      <c r="N30" s="165">
        <v>0</v>
      </c>
      <c r="O30" s="165">
        <v>0</v>
      </c>
      <c r="P30" s="168">
        <v>2</v>
      </c>
    </row>
    <row r="31" spans="1:16" ht="12.75" customHeight="1">
      <c r="A31" s="163"/>
      <c r="B31" s="164" t="s">
        <v>911</v>
      </c>
      <c r="C31" s="165">
        <v>3</v>
      </c>
      <c r="D31" s="166">
        <v>3</v>
      </c>
      <c r="E31" s="167">
        <f t="shared" si="1"/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8">
        <v>0</v>
      </c>
    </row>
    <row r="32" spans="2:16" ht="12.75" customHeight="1">
      <c r="B32" s="164" t="s">
        <v>912</v>
      </c>
      <c r="C32" s="165">
        <v>775</v>
      </c>
      <c r="D32" s="166">
        <v>473</v>
      </c>
      <c r="E32" s="167">
        <f t="shared" si="1"/>
        <v>0.638477801268499</v>
      </c>
      <c r="F32" s="165">
        <v>73</v>
      </c>
      <c r="G32" s="165">
        <v>73</v>
      </c>
      <c r="H32" s="165">
        <v>56</v>
      </c>
      <c r="I32" s="165">
        <v>46</v>
      </c>
      <c r="J32" s="165">
        <v>0</v>
      </c>
      <c r="K32" s="165">
        <v>0</v>
      </c>
      <c r="L32" s="165">
        <v>0</v>
      </c>
      <c r="M32" s="165">
        <v>0</v>
      </c>
      <c r="N32" s="165">
        <v>3</v>
      </c>
      <c r="O32" s="165">
        <v>0</v>
      </c>
      <c r="P32" s="168">
        <v>111</v>
      </c>
    </row>
    <row r="33" spans="2:16" ht="12.75" customHeight="1">
      <c r="B33" s="164" t="s">
        <v>913</v>
      </c>
      <c r="C33" s="165">
        <v>46</v>
      </c>
      <c r="D33" s="166">
        <v>62</v>
      </c>
      <c r="E33" s="167">
        <f>IF(IF(D33="S/D",0,D33)&lt;&gt;0,(C33-D33)/D33,0)</f>
        <v>-0.25806451612903225</v>
      </c>
      <c r="F33" s="165">
        <v>0</v>
      </c>
      <c r="G33" s="165">
        <v>0</v>
      </c>
      <c r="H33" s="165">
        <v>4</v>
      </c>
      <c r="I33" s="165">
        <v>2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8">
        <v>9</v>
      </c>
    </row>
    <row r="34" spans="2:16" ht="12.75" customHeight="1">
      <c r="B34" s="164" t="s">
        <v>914</v>
      </c>
      <c r="C34" s="165">
        <v>515</v>
      </c>
      <c r="D34" s="166">
        <v>355</v>
      </c>
      <c r="E34" s="167">
        <f>IF(IF(D34="S/D",0,D34)&lt;&gt;0,(C34-D34)/D34,0)</f>
        <v>0.4507042253521127</v>
      </c>
      <c r="F34" s="165">
        <v>20</v>
      </c>
      <c r="G34" s="165">
        <v>20</v>
      </c>
      <c r="H34" s="165">
        <v>35</v>
      </c>
      <c r="I34" s="165">
        <v>19</v>
      </c>
      <c r="J34" s="165">
        <v>0</v>
      </c>
      <c r="K34" s="165">
        <v>0</v>
      </c>
      <c r="L34" s="165">
        <v>0</v>
      </c>
      <c r="M34" s="165">
        <v>0</v>
      </c>
      <c r="N34" s="165">
        <v>5</v>
      </c>
      <c r="O34" s="165">
        <v>0</v>
      </c>
      <c r="P34" s="168">
        <v>54</v>
      </c>
    </row>
    <row r="35" spans="2:16" ht="12.75" customHeight="1">
      <c r="B35" s="164" t="s">
        <v>915</v>
      </c>
      <c r="C35" s="165">
        <v>126</v>
      </c>
      <c r="D35" s="166">
        <v>327</v>
      </c>
      <c r="E35" s="167">
        <f>IF(IF(D35="S/D",0,D35)&lt;&gt;0,(C35-D35)/D35,0)</f>
        <v>-0.6146788990825688</v>
      </c>
      <c r="F35" s="165">
        <v>68</v>
      </c>
      <c r="G35" s="165">
        <v>38</v>
      </c>
      <c r="H35" s="165">
        <v>34</v>
      </c>
      <c r="I35" s="165">
        <v>43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8">
        <v>49</v>
      </c>
    </row>
    <row r="36" spans="2:16" ht="12.75" customHeight="1">
      <c r="B36" s="164" t="s">
        <v>916</v>
      </c>
      <c r="C36" s="165">
        <v>38</v>
      </c>
      <c r="D36" s="166">
        <v>158</v>
      </c>
      <c r="E36" s="167">
        <f>IF(IF(D36="S/D",0,D36)&lt;&gt;0,(C36-D36)/D36,0)</f>
        <v>-0.759493670886076</v>
      </c>
      <c r="F36" s="165">
        <v>21</v>
      </c>
      <c r="G36" s="165">
        <v>20</v>
      </c>
      <c r="H36" s="165">
        <v>20</v>
      </c>
      <c r="I36" s="165">
        <v>10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8">
        <v>16</v>
      </c>
    </row>
    <row r="37" spans="1:16" s="163" customFormat="1" ht="12.75" customHeight="1">
      <c r="A37" s="152"/>
      <c r="B37" s="174" t="s">
        <v>917</v>
      </c>
      <c r="C37" s="175">
        <v>389</v>
      </c>
      <c r="D37" s="175">
        <v>472</v>
      </c>
      <c r="E37" s="176">
        <f t="shared" si="1"/>
        <v>-0.17584745762711865</v>
      </c>
      <c r="F37" s="175">
        <v>124</v>
      </c>
      <c r="G37" s="175">
        <v>42</v>
      </c>
      <c r="H37" s="175">
        <v>97</v>
      </c>
      <c r="I37" s="175">
        <v>16</v>
      </c>
      <c r="J37" s="175">
        <v>0</v>
      </c>
      <c r="K37" s="175">
        <v>0</v>
      </c>
      <c r="L37" s="175">
        <v>0</v>
      </c>
      <c r="M37" s="175">
        <v>0</v>
      </c>
      <c r="N37" s="175">
        <v>1</v>
      </c>
      <c r="O37" s="175">
        <v>10</v>
      </c>
      <c r="P37" s="177">
        <v>71</v>
      </c>
    </row>
    <row r="38" spans="2:16" ht="12.75" customHeight="1">
      <c r="B38" s="164" t="s">
        <v>918</v>
      </c>
      <c r="C38" s="165">
        <v>3</v>
      </c>
      <c r="D38" s="166">
        <v>5</v>
      </c>
      <c r="E38" s="167">
        <f t="shared" si="1"/>
        <v>-0.4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8">
        <v>0</v>
      </c>
    </row>
    <row r="39" spans="2:16" ht="12.75" customHeight="1">
      <c r="B39" s="164" t="s">
        <v>919</v>
      </c>
      <c r="C39" s="165">
        <v>383</v>
      </c>
      <c r="D39" s="166">
        <v>463</v>
      </c>
      <c r="E39" s="167">
        <f t="shared" si="1"/>
        <v>-0.17278617710583152</v>
      </c>
      <c r="F39" s="165">
        <v>124</v>
      </c>
      <c r="G39" s="165">
        <v>42</v>
      </c>
      <c r="H39" s="165">
        <v>96</v>
      </c>
      <c r="I39" s="165">
        <v>15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10</v>
      </c>
      <c r="P39" s="168">
        <v>70</v>
      </c>
    </row>
    <row r="40" spans="2:16" ht="12.75" customHeight="1">
      <c r="B40" s="164" t="s">
        <v>920</v>
      </c>
      <c r="C40" s="165">
        <v>0</v>
      </c>
      <c r="D40" s="166">
        <v>1</v>
      </c>
      <c r="E40" s="167">
        <f t="shared" si="1"/>
        <v>-1</v>
      </c>
      <c r="F40" s="165">
        <v>0</v>
      </c>
      <c r="G40" s="165">
        <v>0</v>
      </c>
      <c r="H40" s="165">
        <v>0</v>
      </c>
      <c r="I40" s="165">
        <v>1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8">
        <v>0</v>
      </c>
    </row>
    <row r="41" spans="2:16" ht="12.75" customHeight="1">
      <c r="B41" s="164" t="s">
        <v>921</v>
      </c>
      <c r="C41" s="165">
        <v>3</v>
      </c>
      <c r="D41" s="166">
        <v>2</v>
      </c>
      <c r="E41" s="167">
        <f t="shared" si="1"/>
        <v>0.5</v>
      </c>
      <c r="F41" s="165">
        <v>0</v>
      </c>
      <c r="G41" s="165">
        <v>0</v>
      </c>
      <c r="H41" s="165">
        <v>1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8">
        <v>1</v>
      </c>
    </row>
    <row r="42" spans="2:16" ht="12.75" customHeight="1">
      <c r="B42" s="169" t="s">
        <v>922</v>
      </c>
      <c r="C42" s="170">
        <v>0</v>
      </c>
      <c r="D42" s="171">
        <v>0</v>
      </c>
      <c r="E42" s="172">
        <f t="shared" si="1"/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3">
        <v>0</v>
      </c>
    </row>
    <row r="43" spans="2:16" ht="12.75" customHeight="1">
      <c r="B43" s="169" t="s">
        <v>923</v>
      </c>
      <c r="C43" s="170">
        <v>0</v>
      </c>
      <c r="D43" s="171">
        <v>1</v>
      </c>
      <c r="E43" s="172">
        <f t="shared" si="1"/>
        <v>-1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1</v>
      </c>
      <c r="O43" s="170">
        <v>0</v>
      </c>
      <c r="P43" s="173">
        <v>0</v>
      </c>
    </row>
    <row r="44" spans="2:16" ht="12.75" customHeight="1">
      <c r="B44" s="169" t="s">
        <v>924</v>
      </c>
      <c r="C44" s="170">
        <v>0</v>
      </c>
      <c r="D44" s="171">
        <v>0</v>
      </c>
      <c r="E44" s="172">
        <f t="shared" si="1"/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3">
        <v>0</v>
      </c>
    </row>
    <row r="45" spans="1:16" s="163" customFormat="1" ht="12.75" customHeight="1">
      <c r="A45" s="152"/>
      <c r="B45" s="174" t="s">
        <v>925</v>
      </c>
      <c r="C45" s="175">
        <v>580</v>
      </c>
      <c r="D45" s="175">
        <v>516</v>
      </c>
      <c r="E45" s="176">
        <f t="shared" si="1"/>
        <v>0.12403100775193798</v>
      </c>
      <c r="F45" s="177">
        <v>5</v>
      </c>
      <c r="G45" s="177">
        <v>2</v>
      </c>
      <c r="H45" s="177">
        <v>62</v>
      </c>
      <c r="I45" s="177">
        <v>25</v>
      </c>
      <c r="J45" s="177">
        <v>30</v>
      </c>
      <c r="K45" s="177">
        <v>28</v>
      </c>
      <c r="L45" s="177">
        <v>0</v>
      </c>
      <c r="M45" s="177">
        <v>0</v>
      </c>
      <c r="N45" s="177">
        <v>5</v>
      </c>
      <c r="O45" s="177">
        <v>20</v>
      </c>
      <c r="P45" s="177">
        <v>65</v>
      </c>
    </row>
    <row r="46" spans="2:16" ht="12.75" customHeight="1">
      <c r="B46" s="164" t="s">
        <v>926</v>
      </c>
      <c r="C46" s="165">
        <v>271</v>
      </c>
      <c r="D46" s="165">
        <v>248</v>
      </c>
      <c r="E46" s="167">
        <f t="shared" si="1"/>
        <v>0.09274193548387097</v>
      </c>
      <c r="F46" s="165">
        <v>0</v>
      </c>
      <c r="G46" s="165">
        <v>0</v>
      </c>
      <c r="H46" s="165">
        <v>18</v>
      </c>
      <c r="I46" s="165">
        <v>5</v>
      </c>
      <c r="J46" s="165">
        <v>18</v>
      </c>
      <c r="K46" s="165">
        <v>14</v>
      </c>
      <c r="L46" s="165">
        <v>0</v>
      </c>
      <c r="M46" s="165">
        <v>0</v>
      </c>
      <c r="N46" s="165">
        <v>0</v>
      </c>
      <c r="O46" s="165">
        <v>9</v>
      </c>
      <c r="P46" s="168">
        <v>12</v>
      </c>
    </row>
    <row r="47" spans="2:16" ht="12.75" customHeight="1">
      <c r="B47" s="164" t="s">
        <v>927</v>
      </c>
      <c r="C47" s="165">
        <v>9</v>
      </c>
      <c r="D47" s="165">
        <v>12</v>
      </c>
      <c r="E47" s="167">
        <f t="shared" si="1"/>
        <v>-0.25</v>
      </c>
      <c r="F47" s="165">
        <v>0</v>
      </c>
      <c r="G47" s="165">
        <v>0</v>
      </c>
      <c r="H47" s="165">
        <v>0</v>
      </c>
      <c r="I47" s="165">
        <v>0</v>
      </c>
      <c r="J47" s="165">
        <v>1</v>
      </c>
      <c r="K47" s="165">
        <v>1</v>
      </c>
      <c r="L47" s="165">
        <v>0</v>
      </c>
      <c r="M47" s="165">
        <v>0</v>
      </c>
      <c r="N47" s="165">
        <v>0</v>
      </c>
      <c r="O47" s="165">
        <v>0</v>
      </c>
      <c r="P47" s="168">
        <v>0</v>
      </c>
    </row>
    <row r="48" spans="2:16" ht="12.75" customHeight="1">
      <c r="B48" s="164" t="s">
        <v>928</v>
      </c>
      <c r="C48" s="165">
        <v>168</v>
      </c>
      <c r="D48" s="165">
        <v>123</v>
      </c>
      <c r="E48" s="167">
        <f t="shared" si="1"/>
        <v>0.36585365853658536</v>
      </c>
      <c r="F48" s="165">
        <v>4</v>
      </c>
      <c r="G48" s="165">
        <v>2</v>
      </c>
      <c r="H48" s="165">
        <v>22</v>
      </c>
      <c r="I48" s="165">
        <v>4</v>
      </c>
      <c r="J48" s="165">
        <v>10</v>
      </c>
      <c r="K48" s="165">
        <v>6</v>
      </c>
      <c r="L48" s="165">
        <v>0</v>
      </c>
      <c r="M48" s="165">
        <v>0</v>
      </c>
      <c r="N48" s="165">
        <v>1</v>
      </c>
      <c r="O48" s="165">
        <v>4</v>
      </c>
      <c r="P48" s="168">
        <v>20</v>
      </c>
    </row>
    <row r="49" spans="2:16" ht="12.75" customHeight="1">
      <c r="B49" s="164" t="s">
        <v>929</v>
      </c>
      <c r="C49" s="165">
        <v>8</v>
      </c>
      <c r="D49" s="165">
        <v>9</v>
      </c>
      <c r="E49" s="167">
        <f t="shared" si="1"/>
        <v>-0.1111111111111111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2</v>
      </c>
      <c r="L49" s="165">
        <v>0</v>
      </c>
      <c r="M49" s="165">
        <v>0</v>
      </c>
      <c r="N49" s="165">
        <v>0</v>
      </c>
      <c r="O49" s="165">
        <v>2</v>
      </c>
      <c r="P49" s="168">
        <v>4</v>
      </c>
    </row>
    <row r="50" spans="2:16" ht="12.75" customHeight="1">
      <c r="B50" s="164" t="s">
        <v>930</v>
      </c>
      <c r="C50" s="165">
        <v>0</v>
      </c>
      <c r="D50" s="165">
        <v>6</v>
      </c>
      <c r="E50" s="167">
        <f t="shared" si="1"/>
        <v>-1</v>
      </c>
      <c r="F50" s="165">
        <v>0</v>
      </c>
      <c r="G50" s="165">
        <v>0</v>
      </c>
      <c r="H50" s="165">
        <v>1</v>
      </c>
      <c r="I50" s="165">
        <v>1</v>
      </c>
      <c r="J50" s="165">
        <v>1</v>
      </c>
      <c r="K50" s="165">
        <v>1</v>
      </c>
      <c r="L50" s="165">
        <v>0</v>
      </c>
      <c r="M50" s="165">
        <v>0</v>
      </c>
      <c r="N50" s="165">
        <v>0</v>
      </c>
      <c r="O50" s="165">
        <v>0</v>
      </c>
      <c r="P50" s="168">
        <v>0</v>
      </c>
    </row>
    <row r="51" spans="2:16" ht="12.75" customHeight="1">
      <c r="B51" s="164" t="s">
        <v>931</v>
      </c>
      <c r="C51" s="165">
        <v>24</v>
      </c>
      <c r="D51" s="165">
        <v>22</v>
      </c>
      <c r="E51" s="167">
        <f t="shared" si="1"/>
        <v>0.09090909090909091</v>
      </c>
      <c r="F51" s="165">
        <v>0</v>
      </c>
      <c r="G51" s="165">
        <v>0</v>
      </c>
      <c r="H51" s="165">
        <v>2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8">
        <v>0</v>
      </c>
    </row>
    <row r="52" spans="2:16" ht="12.75" customHeight="1">
      <c r="B52" s="164" t="s">
        <v>932</v>
      </c>
      <c r="C52" s="165">
        <v>28</v>
      </c>
      <c r="D52" s="165">
        <v>32</v>
      </c>
      <c r="E52" s="167">
        <f t="shared" si="1"/>
        <v>-0.125</v>
      </c>
      <c r="F52" s="165">
        <v>0</v>
      </c>
      <c r="G52" s="165">
        <v>0</v>
      </c>
      <c r="H52" s="165">
        <v>7</v>
      </c>
      <c r="I52" s="165">
        <v>6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1</v>
      </c>
      <c r="P52" s="168">
        <v>6</v>
      </c>
    </row>
    <row r="53" spans="2:16" ht="12.75" customHeight="1">
      <c r="B53" s="164" t="s">
        <v>933</v>
      </c>
      <c r="C53" s="165">
        <v>4</v>
      </c>
      <c r="D53" s="165">
        <v>6</v>
      </c>
      <c r="E53" s="167">
        <f t="shared" si="1"/>
        <v>-0.3333333333333333</v>
      </c>
      <c r="F53" s="165">
        <v>0</v>
      </c>
      <c r="G53" s="165">
        <v>0</v>
      </c>
      <c r="H53" s="165">
        <v>1</v>
      </c>
      <c r="I53" s="165">
        <v>1</v>
      </c>
      <c r="J53" s="165">
        <v>0</v>
      </c>
      <c r="K53" s="165">
        <v>1</v>
      </c>
      <c r="L53" s="165">
        <v>0</v>
      </c>
      <c r="M53" s="165">
        <v>0</v>
      </c>
      <c r="N53" s="165">
        <v>1</v>
      </c>
      <c r="O53" s="165">
        <v>1</v>
      </c>
      <c r="P53" s="168">
        <v>0</v>
      </c>
    </row>
    <row r="54" spans="2:16" ht="12.75" customHeight="1">
      <c r="B54" s="164" t="s">
        <v>934</v>
      </c>
      <c r="C54" s="165">
        <v>12</v>
      </c>
      <c r="D54" s="165">
        <v>6</v>
      </c>
      <c r="E54" s="167">
        <f t="shared" si="1"/>
        <v>1</v>
      </c>
      <c r="F54" s="165">
        <v>0</v>
      </c>
      <c r="G54" s="165">
        <v>0</v>
      </c>
      <c r="H54" s="165">
        <v>2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1</v>
      </c>
      <c r="P54" s="168">
        <v>1</v>
      </c>
    </row>
    <row r="55" spans="2:16" ht="12.75" customHeight="1">
      <c r="B55" s="164" t="s">
        <v>935</v>
      </c>
      <c r="C55" s="165">
        <v>14</v>
      </c>
      <c r="D55" s="165">
        <v>10</v>
      </c>
      <c r="E55" s="167">
        <f t="shared" si="1"/>
        <v>0.4</v>
      </c>
      <c r="F55" s="165">
        <v>0</v>
      </c>
      <c r="G55" s="165">
        <v>0</v>
      </c>
      <c r="H55" s="165">
        <v>2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8">
        <v>0</v>
      </c>
    </row>
    <row r="56" spans="2:16" ht="12.75" customHeight="1">
      <c r="B56" s="169" t="s">
        <v>936</v>
      </c>
      <c r="C56" s="170">
        <v>14</v>
      </c>
      <c r="D56" s="170">
        <v>5</v>
      </c>
      <c r="E56" s="172">
        <f t="shared" si="1"/>
        <v>1.8</v>
      </c>
      <c r="F56" s="170">
        <v>1</v>
      </c>
      <c r="G56" s="170">
        <v>0</v>
      </c>
      <c r="H56" s="170">
        <v>3</v>
      </c>
      <c r="I56" s="170">
        <v>2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3">
        <v>1</v>
      </c>
    </row>
    <row r="57" spans="2:16" ht="12.75" customHeight="1">
      <c r="B57" s="169" t="s">
        <v>937</v>
      </c>
      <c r="C57" s="170">
        <v>2</v>
      </c>
      <c r="D57" s="170">
        <v>5</v>
      </c>
      <c r="E57" s="172">
        <f t="shared" si="1"/>
        <v>-0.6</v>
      </c>
      <c r="F57" s="170">
        <v>0</v>
      </c>
      <c r="G57" s="170">
        <v>0</v>
      </c>
      <c r="H57" s="170">
        <v>1</v>
      </c>
      <c r="I57" s="170">
        <v>4</v>
      </c>
      <c r="J57" s="170">
        <v>0</v>
      </c>
      <c r="K57" s="170">
        <v>1</v>
      </c>
      <c r="L57" s="170">
        <v>0</v>
      </c>
      <c r="M57" s="170">
        <v>0</v>
      </c>
      <c r="N57" s="170">
        <v>0</v>
      </c>
      <c r="O57" s="170">
        <v>0</v>
      </c>
      <c r="P57" s="173">
        <v>6</v>
      </c>
    </row>
    <row r="58" spans="2:16" ht="12.75" customHeight="1">
      <c r="B58" s="169" t="s">
        <v>938</v>
      </c>
      <c r="C58" s="170">
        <v>15</v>
      </c>
      <c r="D58" s="170">
        <v>21</v>
      </c>
      <c r="E58" s="172">
        <f t="shared" si="1"/>
        <v>-0.2857142857142857</v>
      </c>
      <c r="F58" s="170">
        <v>0</v>
      </c>
      <c r="G58" s="170">
        <v>0</v>
      </c>
      <c r="H58" s="170">
        <v>3</v>
      </c>
      <c r="I58" s="170">
        <v>2</v>
      </c>
      <c r="J58" s="170">
        <v>0</v>
      </c>
      <c r="K58" s="170">
        <v>1</v>
      </c>
      <c r="L58" s="170">
        <v>0</v>
      </c>
      <c r="M58" s="170">
        <v>0</v>
      </c>
      <c r="N58" s="170">
        <v>0</v>
      </c>
      <c r="O58" s="170">
        <v>0</v>
      </c>
      <c r="P58" s="173">
        <v>6</v>
      </c>
    </row>
    <row r="59" spans="2:16" ht="12.75" customHeight="1">
      <c r="B59" s="169" t="s">
        <v>939</v>
      </c>
      <c r="C59" s="170">
        <v>5</v>
      </c>
      <c r="D59" s="170">
        <v>5</v>
      </c>
      <c r="E59" s="172">
        <f>IF(IF(D59="S/D",0,D59)&lt;&gt;0,(C59-D59)/D59,0)</f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3</v>
      </c>
      <c r="O59" s="170">
        <v>1</v>
      </c>
      <c r="P59" s="173">
        <v>1</v>
      </c>
    </row>
    <row r="60" spans="2:16" ht="12.75" customHeight="1">
      <c r="B60" s="169" t="s">
        <v>940</v>
      </c>
      <c r="C60" s="170">
        <v>2</v>
      </c>
      <c r="D60" s="170">
        <v>3</v>
      </c>
      <c r="E60" s="172">
        <f>IF(IF(D60="S/D",0,D60)&lt;&gt;0,(C60-D60)/D60,0)</f>
        <v>-0.3333333333333333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3">
        <v>0</v>
      </c>
    </row>
    <row r="61" spans="2:16" ht="12.75" customHeight="1">
      <c r="B61" s="169" t="s">
        <v>941</v>
      </c>
      <c r="C61" s="170">
        <v>3</v>
      </c>
      <c r="D61" s="171">
        <v>1</v>
      </c>
      <c r="E61" s="172">
        <f>IF(IF(D61="S/D",0,D61)&lt;&gt;0,(C61-D61)/D61,0)</f>
        <v>2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3">
        <v>7</v>
      </c>
    </row>
    <row r="62" spans="2:16" ht="12.75" customHeight="1">
      <c r="B62" s="169" t="s">
        <v>942</v>
      </c>
      <c r="C62" s="170">
        <v>0</v>
      </c>
      <c r="D62" s="171">
        <v>1</v>
      </c>
      <c r="E62" s="172">
        <f>IF(IF(D62="S/D",0,D62)&lt;&gt;0,(C62-D62)/D62,0)</f>
        <v>-1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1</v>
      </c>
      <c r="L62" s="170">
        <v>0</v>
      </c>
      <c r="M62" s="170">
        <v>0</v>
      </c>
      <c r="N62" s="170">
        <v>0</v>
      </c>
      <c r="O62" s="170">
        <v>1</v>
      </c>
      <c r="P62" s="173">
        <v>0</v>
      </c>
    </row>
    <row r="63" spans="2:16" ht="12.75" customHeight="1">
      <c r="B63" s="169" t="s">
        <v>943</v>
      </c>
      <c r="C63" s="170">
        <v>1</v>
      </c>
      <c r="D63" s="171">
        <v>1</v>
      </c>
      <c r="E63" s="172">
        <f>IF(IF(D63="S/D",0,D63)&lt;&gt;0,(C63-D63)/D63,0)</f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3">
        <v>1</v>
      </c>
    </row>
    <row r="64" spans="1:16" s="163" customFormat="1" ht="12.75" customHeight="1">
      <c r="A64" s="152"/>
      <c r="B64" s="174" t="s">
        <v>944</v>
      </c>
      <c r="C64" s="175">
        <v>6</v>
      </c>
      <c r="D64" s="175">
        <v>6</v>
      </c>
      <c r="E64" s="176">
        <f t="shared" si="1"/>
        <v>0</v>
      </c>
      <c r="F64" s="175">
        <v>0</v>
      </c>
      <c r="G64" s="175">
        <v>0</v>
      </c>
      <c r="H64" s="175">
        <v>0</v>
      </c>
      <c r="I64" s="175">
        <v>1</v>
      </c>
      <c r="J64" s="175">
        <v>0</v>
      </c>
      <c r="K64" s="175">
        <v>0</v>
      </c>
      <c r="L64" s="175">
        <v>0</v>
      </c>
      <c r="M64" s="175">
        <v>0</v>
      </c>
      <c r="N64" s="175">
        <v>0</v>
      </c>
      <c r="O64" s="175">
        <v>0</v>
      </c>
      <c r="P64" s="177">
        <v>0</v>
      </c>
    </row>
    <row r="65" spans="2:16" ht="12.75" customHeight="1">
      <c r="B65" s="169" t="s">
        <v>945</v>
      </c>
      <c r="C65" s="170">
        <v>6</v>
      </c>
      <c r="D65" s="171">
        <v>6</v>
      </c>
      <c r="E65" s="172">
        <f t="shared" si="1"/>
        <v>0</v>
      </c>
      <c r="F65" s="170">
        <v>0</v>
      </c>
      <c r="G65" s="170">
        <v>0</v>
      </c>
      <c r="H65" s="170">
        <v>0</v>
      </c>
      <c r="I65" s="170">
        <v>1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3">
        <v>0</v>
      </c>
    </row>
    <row r="66" spans="1:16" s="163" customFormat="1" ht="12.75" customHeight="1">
      <c r="A66" s="152"/>
      <c r="B66" s="174" t="s">
        <v>946</v>
      </c>
      <c r="C66" s="175">
        <v>80</v>
      </c>
      <c r="D66" s="175">
        <v>64</v>
      </c>
      <c r="E66" s="176">
        <f t="shared" si="1"/>
        <v>0.25</v>
      </c>
      <c r="F66" s="175">
        <v>4</v>
      </c>
      <c r="G66" s="175">
        <v>0</v>
      </c>
      <c r="H66" s="175">
        <v>11</v>
      </c>
      <c r="I66" s="175">
        <v>7</v>
      </c>
      <c r="J66" s="175">
        <v>0</v>
      </c>
      <c r="K66" s="175">
        <v>0</v>
      </c>
      <c r="L66" s="175">
        <v>0</v>
      </c>
      <c r="M66" s="175">
        <v>1</v>
      </c>
      <c r="N66" s="175">
        <v>0</v>
      </c>
      <c r="O66" s="175">
        <v>0</v>
      </c>
      <c r="P66" s="175">
        <v>12</v>
      </c>
    </row>
    <row r="67" spans="2:16" ht="12.75" customHeight="1">
      <c r="B67" s="164" t="s">
        <v>947</v>
      </c>
      <c r="C67" s="165">
        <v>25</v>
      </c>
      <c r="D67" s="166">
        <v>20</v>
      </c>
      <c r="E67" s="167">
        <f t="shared" si="1"/>
        <v>0.25</v>
      </c>
      <c r="F67" s="165">
        <v>0</v>
      </c>
      <c r="G67" s="165">
        <v>0</v>
      </c>
      <c r="H67" s="165">
        <v>4</v>
      </c>
      <c r="I67" s="165">
        <v>3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0</v>
      </c>
      <c r="P67" s="168">
        <v>3</v>
      </c>
    </row>
    <row r="68" spans="2:16" ht="12.75" customHeight="1">
      <c r="B68" s="164" t="s">
        <v>948</v>
      </c>
      <c r="C68" s="165">
        <v>1</v>
      </c>
      <c r="D68" s="166">
        <v>1</v>
      </c>
      <c r="E68" s="167">
        <f t="shared" si="1"/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8">
        <v>0</v>
      </c>
    </row>
    <row r="69" spans="2:16" ht="12.75" customHeight="1">
      <c r="B69" s="164" t="s">
        <v>949</v>
      </c>
      <c r="C69" s="165">
        <v>31</v>
      </c>
      <c r="D69" s="166">
        <v>36</v>
      </c>
      <c r="E69" s="167">
        <f>IF(IF(D69="S/D",0,D69)&lt;&gt;0,(C69-D69)/D69,0)</f>
        <v>-0.1388888888888889</v>
      </c>
      <c r="F69" s="165">
        <v>4</v>
      </c>
      <c r="G69" s="165">
        <v>0</v>
      </c>
      <c r="H69" s="165">
        <v>3</v>
      </c>
      <c r="I69" s="165">
        <v>1</v>
      </c>
      <c r="J69" s="165">
        <v>0</v>
      </c>
      <c r="K69" s="165">
        <v>0</v>
      </c>
      <c r="L69" s="165">
        <v>0</v>
      </c>
      <c r="M69" s="165">
        <v>1</v>
      </c>
      <c r="N69" s="165">
        <v>0</v>
      </c>
      <c r="O69" s="165">
        <v>0</v>
      </c>
      <c r="P69" s="168">
        <v>3</v>
      </c>
    </row>
    <row r="70" spans="2:16" ht="12.75" customHeight="1">
      <c r="B70" s="169" t="s">
        <v>950</v>
      </c>
      <c r="C70" s="170">
        <v>4</v>
      </c>
      <c r="D70" s="171">
        <v>2</v>
      </c>
      <c r="E70" s="172">
        <f>IF(IF(D70="S/D",0,D70)&lt;&gt;0,(C70-D70)/D70,0)</f>
        <v>1</v>
      </c>
      <c r="F70" s="170">
        <v>0</v>
      </c>
      <c r="G70" s="170">
        <v>0</v>
      </c>
      <c r="H70" s="170">
        <v>1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3">
        <v>0</v>
      </c>
    </row>
    <row r="71" spans="2:16" ht="12.75" customHeight="1">
      <c r="B71" s="169" t="s">
        <v>951</v>
      </c>
      <c r="C71" s="170">
        <v>19</v>
      </c>
      <c r="D71" s="171">
        <v>5</v>
      </c>
      <c r="E71" s="172">
        <f>IF(IF(D71="S/D",0,D71)&lt;&gt;0,(C71-D71)/D71,0)</f>
        <v>2.8</v>
      </c>
      <c r="F71" s="170">
        <v>0</v>
      </c>
      <c r="G71" s="170">
        <v>0</v>
      </c>
      <c r="H71" s="170">
        <v>3</v>
      </c>
      <c r="I71" s="170">
        <v>3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3">
        <v>6</v>
      </c>
    </row>
    <row r="72" spans="1:16" s="163" customFormat="1" ht="12.75" customHeight="1">
      <c r="A72" s="152"/>
      <c r="B72" s="174" t="s">
        <v>952</v>
      </c>
      <c r="C72" s="175">
        <v>108</v>
      </c>
      <c r="D72" s="175">
        <v>103</v>
      </c>
      <c r="E72" s="176">
        <f t="shared" si="1"/>
        <v>0.04854368932038835</v>
      </c>
      <c r="F72" s="175">
        <v>0</v>
      </c>
      <c r="G72" s="175">
        <v>0</v>
      </c>
      <c r="H72" s="175">
        <v>4</v>
      </c>
      <c r="I72" s="175">
        <v>1</v>
      </c>
      <c r="J72" s="175">
        <v>0</v>
      </c>
      <c r="K72" s="175">
        <v>0</v>
      </c>
      <c r="L72" s="175">
        <v>0</v>
      </c>
      <c r="M72" s="175">
        <v>0</v>
      </c>
      <c r="N72" s="175">
        <v>2</v>
      </c>
      <c r="O72" s="175">
        <v>0</v>
      </c>
      <c r="P72" s="177">
        <v>2</v>
      </c>
    </row>
    <row r="73" spans="2:16" ht="12.75" customHeight="1">
      <c r="B73" s="164" t="s">
        <v>953</v>
      </c>
      <c r="C73" s="165">
        <v>38</v>
      </c>
      <c r="D73" s="166">
        <v>23</v>
      </c>
      <c r="E73" s="167">
        <f t="shared" si="1"/>
        <v>0.6521739130434783</v>
      </c>
      <c r="F73" s="165">
        <v>0</v>
      </c>
      <c r="G73" s="165">
        <v>0</v>
      </c>
      <c r="H73" s="165">
        <v>1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2</v>
      </c>
      <c r="O73" s="165">
        <v>0</v>
      </c>
      <c r="P73" s="168">
        <v>1</v>
      </c>
    </row>
    <row r="74" spans="2:16" ht="12.75" customHeight="1">
      <c r="B74" s="169" t="s">
        <v>954</v>
      </c>
      <c r="C74" s="170">
        <v>70</v>
      </c>
      <c r="D74" s="171">
        <v>80</v>
      </c>
      <c r="E74" s="172">
        <f aca="true" t="shared" si="3" ref="E74:E138">IF(IF(D74="S/D",0,D74)&lt;&gt;0,(C74-D74)/D74,0)</f>
        <v>-0.125</v>
      </c>
      <c r="F74" s="170">
        <v>0</v>
      </c>
      <c r="G74" s="170">
        <v>0</v>
      </c>
      <c r="H74" s="170">
        <v>3</v>
      </c>
      <c r="I74" s="170">
        <v>1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3">
        <v>1</v>
      </c>
    </row>
    <row r="75" spans="1:16" s="163" customFormat="1" ht="12.75" customHeight="1">
      <c r="A75" s="152"/>
      <c r="B75" s="174" t="s">
        <v>955</v>
      </c>
      <c r="C75" s="175">
        <v>903</v>
      </c>
      <c r="D75" s="175">
        <v>881</v>
      </c>
      <c r="E75" s="176">
        <f t="shared" si="3"/>
        <v>0.024971623155505107</v>
      </c>
      <c r="F75" s="177">
        <v>0</v>
      </c>
      <c r="G75" s="177">
        <v>0</v>
      </c>
      <c r="H75" s="177">
        <v>491</v>
      </c>
      <c r="I75" s="177">
        <v>414</v>
      </c>
      <c r="J75" s="177">
        <v>0</v>
      </c>
      <c r="K75" s="177">
        <v>0</v>
      </c>
      <c r="L75" s="177">
        <v>0</v>
      </c>
      <c r="M75" s="177">
        <v>0</v>
      </c>
      <c r="N75" s="177">
        <v>5</v>
      </c>
      <c r="O75" s="177">
        <v>0</v>
      </c>
      <c r="P75" s="177">
        <v>236</v>
      </c>
    </row>
    <row r="76" spans="2:16" ht="12.75" customHeight="1">
      <c r="B76" s="164" t="s">
        <v>956</v>
      </c>
      <c r="C76" s="165">
        <v>4</v>
      </c>
      <c r="D76" s="166">
        <v>0</v>
      </c>
      <c r="E76" s="167">
        <f t="shared" si="3"/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8">
        <v>0</v>
      </c>
    </row>
    <row r="77" spans="2:16" ht="12.75" customHeight="1">
      <c r="B77" s="164" t="s">
        <v>957</v>
      </c>
      <c r="C77" s="165">
        <v>0</v>
      </c>
      <c r="D77" s="166">
        <v>1</v>
      </c>
      <c r="E77" s="167">
        <f t="shared" si="3"/>
        <v>-1</v>
      </c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8">
        <v>0</v>
      </c>
    </row>
    <row r="78" spans="2:16" ht="12.75" customHeight="1">
      <c r="B78" s="164" t="s">
        <v>958</v>
      </c>
      <c r="C78" s="165">
        <v>0</v>
      </c>
      <c r="D78" s="166">
        <v>1</v>
      </c>
      <c r="E78" s="167">
        <f t="shared" si="3"/>
        <v>-1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8">
        <v>0</v>
      </c>
    </row>
    <row r="79" spans="2:16" ht="12.75" customHeight="1">
      <c r="B79" s="164" t="s">
        <v>959</v>
      </c>
      <c r="C79" s="165">
        <v>129</v>
      </c>
      <c r="D79" s="166">
        <v>81</v>
      </c>
      <c r="E79" s="167">
        <f t="shared" si="3"/>
        <v>0.5925925925925926</v>
      </c>
      <c r="F79" s="165">
        <v>0</v>
      </c>
      <c r="G79" s="165">
        <v>0</v>
      </c>
      <c r="H79" s="165">
        <v>11</v>
      </c>
      <c r="I79" s="165">
        <v>3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8">
        <v>1</v>
      </c>
    </row>
    <row r="80" spans="2:16" ht="12.75" customHeight="1">
      <c r="B80" s="164" t="s">
        <v>960</v>
      </c>
      <c r="C80" s="165">
        <v>0</v>
      </c>
      <c r="D80" s="166">
        <v>3</v>
      </c>
      <c r="E80" s="167">
        <f t="shared" si="3"/>
        <v>-1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8">
        <v>0</v>
      </c>
    </row>
    <row r="81" spans="2:16" ht="12.75" customHeight="1">
      <c r="B81" s="164" t="s">
        <v>961</v>
      </c>
      <c r="C81" s="165">
        <v>33</v>
      </c>
      <c r="D81" s="166">
        <v>49</v>
      </c>
      <c r="E81" s="167">
        <f t="shared" si="3"/>
        <v>-0.32653061224489793</v>
      </c>
      <c r="F81" s="165">
        <v>0</v>
      </c>
      <c r="G81" s="165">
        <v>0</v>
      </c>
      <c r="H81" s="165">
        <v>4</v>
      </c>
      <c r="I81" s="165">
        <v>0</v>
      </c>
      <c r="J81" s="165">
        <v>0</v>
      </c>
      <c r="K81" s="165">
        <v>0</v>
      </c>
      <c r="L81" s="165">
        <v>0</v>
      </c>
      <c r="M81" s="165">
        <v>0</v>
      </c>
      <c r="N81" s="165">
        <v>1</v>
      </c>
      <c r="O81" s="165">
        <v>0</v>
      </c>
      <c r="P81" s="168">
        <v>0</v>
      </c>
    </row>
    <row r="82" spans="2:16" ht="12.75" customHeight="1">
      <c r="B82" s="164" t="s">
        <v>962</v>
      </c>
      <c r="C82" s="165">
        <v>110</v>
      </c>
      <c r="D82" s="166">
        <v>123</v>
      </c>
      <c r="E82" s="167">
        <f t="shared" si="3"/>
        <v>-0.10569105691056911</v>
      </c>
      <c r="F82" s="165">
        <v>0</v>
      </c>
      <c r="G82" s="165">
        <v>0</v>
      </c>
      <c r="H82" s="165">
        <v>97</v>
      </c>
      <c r="I82" s="165">
        <v>106</v>
      </c>
      <c r="J82" s="165">
        <v>0</v>
      </c>
      <c r="K82" s="165">
        <v>0</v>
      </c>
      <c r="L82" s="165">
        <v>0</v>
      </c>
      <c r="M82" s="165">
        <v>0</v>
      </c>
      <c r="N82" s="165">
        <v>4</v>
      </c>
      <c r="O82" s="165">
        <v>0</v>
      </c>
      <c r="P82" s="168">
        <v>66</v>
      </c>
    </row>
    <row r="83" spans="2:16" ht="12.75" customHeight="1">
      <c r="B83" s="164" t="s">
        <v>963</v>
      </c>
      <c r="C83" s="165">
        <v>37</v>
      </c>
      <c r="D83" s="166">
        <v>37</v>
      </c>
      <c r="E83" s="167">
        <f>IF(IF(D83="S/D",0,D83)&lt;&gt;0,(C83-D83)/D83,0)</f>
        <v>0</v>
      </c>
      <c r="F83" s="165">
        <v>0</v>
      </c>
      <c r="G83" s="165">
        <v>0</v>
      </c>
      <c r="H83" s="165">
        <v>6</v>
      </c>
      <c r="I83" s="165">
        <v>4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8">
        <v>3</v>
      </c>
    </row>
    <row r="84" spans="2:16" ht="12.75" customHeight="1">
      <c r="B84" s="164" t="s">
        <v>964</v>
      </c>
      <c r="C84" s="165">
        <v>585</v>
      </c>
      <c r="D84" s="166">
        <v>583</v>
      </c>
      <c r="E84" s="167">
        <f>IF(IF(D84="S/D",0,D84)&lt;&gt;0,(C84-D84)/D84,0)</f>
        <v>0.003430531732418525</v>
      </c>
      <c r="F84" s="165">
        <v>0</v>
      </c>
      <c r="G84" s="165">
        <v>0</v>
      </c>
      <c r="H84" s="165">
        <v>371</v>
      </c>
      <c r="I84" s="165">
        <v>300</v>
      </c>
      <c r="J84" s="165">
        <v>0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  <c r="P84" s="168">
        <v>165</v>
      </c>
    </row>
    <row r="85" spans="2:16" ht="12.75" customHeight="1">
      <c r="B85" s="169" t="s">
        <v>965</v>
      </c>
      <c r="C85" s="170">
        <v>2</v>
      </c>
      <c r="D85" s="171">
        <v>3</v>
      </c>
      <c r="E85" s="172">
        <f>IF(IF(D85="S/D",0,D85)&lt;&gt;0,(C85-D85)/D85,0)</f>
        <v>-0.3333333333333333</v>
      </c>
      <c r="F85" s="170">
        <v>0</v>
      </c>
      <c r="G85" s="170">
        <v>0</v>
      </c>
      <c r="H85" s="170">
        <v>2</v>
      </c>
      <c r="I85" s="170">
        <v>1</v>
      </c>
      <c r="J85" s="170">
        <v>0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3">
        <v>1</v>
      </c>
    </row>
    <row r="86" spans="2:16" ht="12.75" customHeight="1">
      <c r="B86" s="164" t="s">
        <v>966</v>
      </c>
      <c r="C86" s="165">
        <v>3</v>
      </c>
      <c r="D86" s="166">
        <v>0</v>
      </c>
      <c r="E86" s="172">
        <f>IF(IF(D86="S/D",0,D86)&lt;&gt;0,(C86-D86)/D86,0)</f>
        <v>0</v>
      </c>
      <c r="F86" s="165">
        <v>0</v>
      </c>
      <c r="G86" s="165">
        <v>0</v>
      </c>
      <c r="H86" s="165">
        <v>0</v>
      </c>
      <c r="I86" s="165">
        <v>0</v>
      </c>
      <c r="J86" s="165">
        <v>0</v>
      </c>
      <c r="K86" s="165">
        <v>0</v>
      </c>
      <c r="L86" s="165">
        <v>0</v>
      </c>
      <c r="M86" s="165">
        <v>0</v>
      </c>
      <c r="N86" s="165">
        <v>0</v>
      </c>
      <c r="O86" s="165">
        <v>0</v>
      </c>
      <c r="P86" s="168">
        <v>0</v>
      </c>
    </row>
    <row r="87" spans="1:16" s="163" customFormat="1" ht="12.75" customHeight="1">
      <c r="A87" s="152"/>
      <c r="B87" s="174" t="s">
        <v>967</v>
      </c>
      <c r="C87" s="175">
        <v>64400</v>
      </c>
      <c r="D87" s="175">
        <v>64814</v>
      </c>
      <c r="E87" s="176">
        <f t="shared" si="3"/>
        <v>-0.0063875088715401</v>
      </c>
      <c r="F87" s="175">
        <v>398</v>
      </c>
      <c r="G87" s="175">
        <v>292</v>
      </c>
      <c r="H87" s="175">
        <v>2213</v>
      </c>
      <c r="I87" s="175">
        <v>1628</v>
      </c>
      <c r="J87" s="175">
        <v>5</v>
      </c>
      <c r="K87" s="175">
        <v>2</v>
      </c>
      <c r="L87" s="175">
        <v>0</v>
      </c>
      <c r="M87" s="175">
        <v>0</v>
      </c>
      <c r="N87" s="175">
        <v>19</v>
      </c>
      <c r="O87" s="175">
        <v>298</v>
      </c>
      <c r="P87" s="177">
        <v>1535</v>
      </c>
    </row>
    <row r="88" spans="2:16" ht="12.75" customHeight="1">
      <c r="B88" s="164" t="s">
        <v>968</v>
      </c>
      <c r="C88" s="165">
        <v>35267</v>
      </c>
      <c r="D88" s="166">
        <v>34039</v>
      </c>
      <c r="E88" s="167">
        <f t="shared" si="3"/>
        <v>0.03607626546020741</v>
      </c>
      <c r="F88" s="165">
        <v>180</v>
      </c>
      <c r="G88" s="165">
        <v>126</v>
      </c>
      <c r="H88" s="165">
        <v>394</v>
      </c>
      <c r="I88" s="165">
        <v>329</v>
      </c>
      <c r="J88" s="165">
        <v>1</v>
      </c>
      <c r="K88" s="165">
        <v>0</v>
      </c>
      <c r="L88" s="165">
        <v>0</v>
      </c>
      <c r="M88" s="165">
        <v>0</v>
      </c>
      <c r="N88" s="165">
        <v>1</v>
      </c>
      <c r="O88" s="165">
        <v>4</v>
      </c>
      <c r="P88" s="168">
        <v>288</v>
      </c>
    </row>
    <row r="89" spans="2:16" ht="12.75" customHeight="1">
      <c r="B89" s="164" t="s">
        <v>969</v>
      </c>
      <c r="C89" s="165">
        <v>15019</v>
      </c>
      <c r="D89" s="166">
        <v>16704</v>
      </c>
      <c r="E89" s="167">
        <f t="shared" si="3"/>
        <v>-0.10087404214559387</v>
      </c>
      <c r="F89" s="165">
        <v>87</v>
      </c>
      <c r="G89" s="165">
        <v>66</v>
      </c>
      <c r="H89" s="165">
        <v>743</v>
      </c>
      <c r="I89" s="165">
        <v>506</v>
      </c>
      <c r="J89" s="165">
        <v>1</v>
      </c>
      <c r="K89" s="165">
        <v>0</v>
      </c>
      <c r="L89" s="165">
        <v>0</v>
      </c>
      <c r="M89" s="165">
        <v>0</v>
      </c>
      <c r="N89" s="165">
        <v>0</v>
      </c>
      <c r="O89" s="165">
        <v>93</v>
      </c>
      <c r="P89" s="168">
        <v>463</v>
      </c>
    </row>
    <row r="90" spans="2:16" ht="12.75" customHeight="1">
      <c r="B90" s="164" t="s">
        <v>970</v>
      </c>
      <c r="C90" s="178">
        <v>368</v>
      </c>
      <c r="D90" s="179">
        <v>559</v>
      </c>
      <c r="E90" s="180">
        <f t="shared" si="3"/>
        <v>-0.3416815742397138</v>
      </c>
      <c r="F90" s="165">
        <v>6</v>
      </c>
      <c r="G90" s="165">
        <v>6</v>
      </c>
      <c r="H90" s="165">
        <v>43</v>
      </c>
      <c r="I90" s="165">
        <v>139</v>
      </c>
      <c r="J90" s="165">
        <v>0</v>
      </c>
      <c r="K90" s="165">
        <v>0</v>
      </c>
      <c r="L90" s="165">
        <v>0</v>
      </c>
      <c r="M90" s="165">
        <v>0</v>
      </c>
      <c r="N90" s="165">
        <v>1</v>
      </c>
      <c r="O90" s="165">
        <v>57</v>
      </c>
      <c r="P90" s="168">
        <v>88</v>
      </c>
    </row>
    <row r="91" spans="2:16" ht="12.75" customHeight="1">
      <c r="B91" s="164" t="s">
        <v>971</v>
      </c>
      <c r="C91" s="165">
        <v>1759</v>
      </c>
      <c r="D91" s="166">
        <v>1791</v>
      </c>
      <c r="E91" s="167">
        <f t="shared" si="3"/>
        <v>-0.01786711334450028</v>
      </c>
      <c r="F91" s="165">
        <v>24</v>
      </c>
      <c r="G91" s="165">
        <v>9</v>
      </c>
      <c r="H91" s="165">
        <v>176</v>
      </c>
      <c r="I91" s="165">
        <v>142</v>
      </c>
      <c r="J91" s="165">
        <v>2</v>
      </c>
      <c r="K91" s="165">
        <v>0</v>
      </c>
      <c r="L91" s="165">
        <v>0</v>
      </c>
      <c r="M91" s="165">
        <v>0</v>
      </c>
      <c r="N91" s="165">
        <v>0</v>
      </c>
      <c r="O91" s="165">
        <v>119</v>
      </c>
      <c r="P91" s="168">
        <v>172</v>
      </c>
    </row>
    <row r="92" spans="2:16" ht="12.75" customHeight="1">
      <c r="B92" s="164" t="s">
        <v>972</v>
      </c>
      <c r="C92" s="165">
        <v>11</v>
      </c>
      <c r="D92" s="166">
        <v>7</v>
      </c>
      <c r="E92" s="167">
        <f t="shared" si="3"/>
        <v>0.5714285714285714</v>
      </c>
      <c r="F92" s="165">
        <v>0</v>
      </c>
      <c r="G92" s="165">
        <v>0</v>
      </c>
      <c r="H92" s="165">
        <v>2</v>
      </c>
      <c r="I92" s="165">
        <v>1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8">
        <v>2</v>
      </c>
    </row>
    <row r="93" spans="2:16" ht="12.75" customHeight="1">
      <c r="B93" s="164" t="s">
        <v>973</v>
      </c>
      <c r="C93" s="165">
        <v>1048</v>
      </c>
      <c r="D93" s="166">
        <v>1117</v>
      </c>
      <c r="E93" s="167">
        <f t="shared" si="3"/>
        <v>-0.06177260519247986</v>
      </c>
      <c r="F93" s="165">
        <v>10</v>
      </c>
      <c r="G93" s="165">
        <v>10</v>
      </c>
      <c r="H93" s="165">
        <v>57</v>
      </c>
      <c r="I93" s="165">
        <v>25</v>
      </c>
      <c r="J93" s="165">
        <v>1</v>
      </c>
      <c r="K93" s="165">
        <v>0</v>
      </c>
      <c r="L93" s="165">
        <v>0</v>
      </c>
      <c r="M93" s="165">
        <v>0</v>
      </c>
      <c r="N93" s="165">
        <v>0</v>
      </c>
      <c r="O93" s="165">
        <v>1</v>
      </c>
      <c r="P93" s="168">
        <v>48</v>
      </c>
    </row>
    <row r="94" spans="2:16" ht="12.75" customHeight="1">
      <c r="B94" s="164" t="s">
        <v>974</v>
      </c>
      <c r="C94" s="165">
        <v>374</v>
      </c>
      <c r="D94" s="166">
        <v>289</v>
      </c>
      <c r="E94" s="167">
        <f t="shared" si="3"/>
        <v>0.29411764705882354</v>
      </c>
      <c r="F94" s="165">
        <v>19</v>
      </c>
      <c r="G94" s="165">
        <v>19</v>
      </c>
      <c r="H94" s="165">
        <v>44</v>
      </c>
      <c r="I94" s="165">
        <v>32</v>
      </c>
      <c r="J94" s="165">
        <v>0</v>
      </c>
      <c r="K94" s="165">
        <v>0</v>
      </c>
      <c r="L94" s="165">
        <v>0</v>
      </c>
      <c r="M94" s="165">
        <v>0</v>
      </c>
      <c r="N94" s="165">
        <v>1</v>
      </c>
      <c r="O94" s="165">
        <v>0</v>
      </c>
      <c r="P94" s="168">
        <v>37</v>
      </c>
    </row>
    <row r="95" spans="2:16" ht="12.75" customHeight="1">
      <c r="B95" s="164" t="s">
        <v>975</v>
      </c>
      <c r="C95" s="165">
        <v>3644</v>
      </c>
      <c r="D95" s="166">
        <v>3375</v>
      </c>
      <c r="E95" s="167">
        <f t="shared" si="3"/>
        <v>0.07970370370370371</v>
      </c>
      <c r="F95" s="165">
        <v>11</v>
      </c>
      <c r="G95" s="165">
        <v>6</v>
      </c>
      <c r="H95" s="165">
        <v>303</v>
      </c>
      <c r="I95" s="165">
        <v>178</v>
      </c>
      <c r="J95" s="165">
        <v>0</v>
      </c>
      <c r="K95" s="165">
        <v>0</v>
      </c>
      <c r="L95" s="165">
        <v>0</v>
      </c>
      <c r="M95" s="165">
        <v>0</v>
      </c>
      <c r="N95" s="165">
        <v>6</v>
      </c>
      <c r="O95" s="165">
        <v>23</v>
      </c>
      <c r="P95" s="168">
        <v>144</v>
      </c>
    </row>
    <row r="96" spans="2:16" ht="12.75" customHeight="1">
      <c r="B96" s="164" t="s">
        <v>976</v>
      </c>
      <c r="C96" s="165">
        <v>967</v>
      </c>
      <c r="D96" s="166">
        <v>826</v>
      </c>
      <c r="E96" s="167">
        <f t="shared" si="3"/>
        <v>0.17070217917675545</v>
      </c>
      <c r="F96" s="165">
        <v>14</v>
      </c>
      <c r="G96" s="165">
        <v>10</v>
      </c>
      <c r="H96" s="165">
        <v>154</v>
      </c>
      <c r="I96" s="165">
        <v>86</v>
      </c>
      <c r="J96" s="165">
        <v>0</v>
      </c>
      <c r="K96" s="165">
        <v>0</v>
      </c>
      <c r="L96" s="165">
        <v>0</v>
      </c>
      <c r="M96" s="165">
        <v>0</v>
      </c>
      <c r="N96" s="165">
        <v>8</v>
      </c>
      <c r="O96" s="165">
        <v>0</v>
      </c>
      <c r="P96" s="168">
        <v>80</v>
      </c>
    </row>
    <row r="97" spans="2:16" ht="12.75" customHeight="1">
      <c r="B97" s="164" t="s">
        <v>977</v>
      </c>
      <c r="C97" s="165">
        <v>88</v>
      </c>
      <c r="D97" s="166">
        <v>63</v>
      </c>
      <c r="E97" s="167">
        <f t="shared" si="3"/>
        <v>0.3968253968253968</v>
      </c>
      <c r="F97" s="165">
        <v>3</v>
      </c>
      <c r="G97" s="165">
        <v>0</v>
      </c>
      <c r="H97" s="165">
        <v>16</v>
      </c>
      <c r="I97" s="165">
        <v>8</v>
      </c>
      <c r="J97" s="165">
        <v>0</v>
      </c>
      <c r="K97" s="165">
        <v>0</v>
      </c>
      <c r="L97" s="165">
        <v>0</v>
      </c>
      <c r="M97" s="165">
        <v>0</v>
      </c>
      <c r="N97" s="165">
        <v>0</v>
      </c>
      <c r="O97" s="165">
        <v>0</v>
      </c>
      <c r="P97" s="168">
        <v>6</v>
      </c>
    </row>
    <row r="98" spans="2:16" ht="12.75" customHeight="1">
      <c r="B98" s="164" t="s">
        <v>978</v>
      </c>
      <c r="C98" s="165">
        <v>29</v>
      </c>
      <c r="D98" s="166">
        <v>28</v>
      </c>
      <c r="E98" s="167">
        <f t="shared" si="3"/>
        <v>0.03571428571428571</v>
      </c>
      <c r="F98" s="165">
        <v>0</v>
      </c>
      <c r="G98" s="165">
        <v>0</v>
      </c>
      <c r="H98" s="165">
        <v>22</v>
      </c>
      <c r="I98" s="165">
        <v>8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>
        <v>0</v>
      </c>
      <c r="P98" s="168">
        <v>12</v>
      </c>
    </row>
    <row r="99" spans="2:16" ht="12.75" customHeight="1">
      <c r="B99" s="164" t="s">
        <v>979</v>
      </c>
      <c r="C99" s="165">
        <v>0</v>
      </c>
      <c r="D99" s="166">
        <v>1</v>
      </c>
      <c r="E99" s="167">
        <f t="shared" si="3"/>
        <v>-1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8">
        <v>0</v>
      </c>
    </row>
    <row r="100" spans="2:16" ht="12.75" customHeight="1">
      <c r="B100" s="164" t="s">
        <v>980</v>
      </c>
      <c r="C100" s="165">
        <v>0</v>
      </c>
      <c r="D100" s="166">
        <v>0</v>
      </c>
      <c r="E100" s="167">
        <f t="shared" si="3"/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8">
        <v>0</v>
      </c>
    </row>
    <row r="101" spans="2:16" ht="12.75" customHeight="1">
      <c r="B101" s="164" t="s">
        <v>981</v>
      </c>
      <c r="C101" s="165">
        <v>5617</v>
      </c>
      <c r="D101" s="166">
        <v>5810</v>
      </c>
      <c r="E101" s="167">
        <f t="shared" si="3"/>
        <v>-0.03321858864027539</v>
      </c>
      <c r="F101" s="165">
        <v>39</v>
      </c>
      <c r="G101" s="165">
        <v>37</v>
      </c>
      <c r="H101" s="165">
        <v>185</v>
      </c>
      <c r="I101" s="165">
        <v>98</v>
      </c>
      <c r="J101" s="165">
        <v>0</v>
      </c>
      <c r="K101" s="165">
        <v>2</v>
      </c>
      <c r="L101" s="165">
        <v>0</v>
      </c>
      <c r="M101" s="165">
        <v>0</v>
      </c>
      <c r="N101" s="165">
        <v>1</v>
      </c>
      <c r="O101" s="165">
        <v>1</v>
      </c>
      <c r="P101" s="168">
        <v>136</v>
      </c>
    </row>
    <row r="102" spans="2:16" ht="12.75" customHeight="1">
      <c r="B102" s="164" t="s">
        <v>982</v>
      </c>
      <c r="C102" s="165">
        <v>5</v>
      </c>
      <c r="D102" s="166">
        <v>28</v>
      </c>
      <c r="E102" s="167">
        <f t="shared" si="3"/>
        <v>-0.8214285714285714</v>
      </c>
      <c r="F102" s="165">
        <v>0</v>
      </c>
      <c r="G102" s="165">
        <v>0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5">
        <v>0</v>
      </c>
      <c r="N102" s="165">
        <v>0</v>
      </c>
      <c r="O102" s="165">
        <v>0</v>
      </c>
      <c r="P102" s="168">
        <v>0</v>
      </c>
    </row>
    <row r="103" spans="2:16" ht="12.75" customHeight="1">
      <c r="B103" s="164" t="s">
        <v>983</v>
      </c>
      <c r="C103" s="165">
        <v>1</v>
      </c>
      <c r="D103" s="166">
        <v>0</v>
      </c>
      <c r="E103" s="167">
        <f t="shared" si="3"/>
        <v>0</v>
      </c>
      <c r="F103" s="165">
        <v>0</v>
      </c>
      <c r="G103" s="165">
        <v>0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8">
        <v>0</v>
      </c>
    </row>
    <row r="104" spans="2:16" ht="12.75" customHeight="1">
      <c r="B104" s="164" t="s">
        <v>984</v>
      </c>
      <c r="C104" s="165">
        <v>25</v>
      </c>
      <c r="D104" s="166">
        <v>22</v>
      </c>
      <c r="E104" s="167">
        <f t="shared" si="3"/>
        <v>0.13636363636363635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5">
        <v>0</v>
      </c>
      <c r="N104" s="165">
        <v>0</v>
      </c>
      <c r="O104" s="165">
        <v>0</v>
      </c>
      <c r="P104" s="168">
        <v>0</v>
      </c>
    </row>
    <row r="105" spans="2:16" ht="12.75" customHeight="1">
      <c r="B105" s="164" t="s">
        <v>985</v>
      </c>
      <c r="C105" s="165">
        <v>19</v>
      </c>
      <c r="D105" s="166">
        <v>22</v>
      </c>
      <c r="E105" s="167">
        <f t="shared" si="3"/>
        <v>-0.13636363636363635</v>
      </c>
      <c r="F105" s="165">
        <v>0</v>
      </c>
      <c r="G105" s="165">
        <v>0</v>
      </c>
      <c r="H105" s="165">
        <v>11</v>
      </c>
      <c r="I105" s="165">
        <v>2</v>
      </c>
      <c r="J105" s="165">
        <v>0</v>
      </c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  <c r="P105" s="168">
        <v>4</v>
      </c>
    </row>
    <row r="106" spans="2:16" ht="12.75" customHeight="1">
      <c r="B106" s="164" t="s">
        <v>986</v>
      </c>
      <c r="C106" s="165">
        <v>66</v>
      </c>
      <c r="D106" s="166">
        <v>66</v>
      </c>
      <c r="E106" s="167">
        <f t="shared" si="3"/>
        <v>0</v>
      </c>
      <c r="F106" s="165">
        <v>0</v>
      </c>
      <c r="G106" s="165">
        <v>0</v>
      </c>
      <c r="H106" s="165">
        <v>28</v>
      </c>
      <c r="I106" s="165">
        <v>13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8">
        <v>9</v>
      </c>
    </row>
    <row r="107" spans="2:16" ht="12.75" customHeight="1">
      <c r="B107" s="164" t="s">
        <v>987</v>
      </c>
      <c r="C107" s="165">
        <v>2</v>
      </c>
      <c r="D107" s="166">
        <v>2</v>
      </c>
      <c r="E107" s="167">
        <f t="shared" si="3"/>
        <v>0</v>
      </c>
      <c r="F107" s="165">
        <v>0</v>
      </c>
      <c r="G107" s="165">
        <v>0</v>
      </c>
      <c r="H107" s="165">
        <v>1</v>
      </c>
      <c r="I107" s="165">
        <v>0</v>
      </c>
      <c r="J107" s="165">
        <v>0</v>
      </c>
      <c r="K107" s="165">
        <v>0</v>
      </c>
      <c r="L107" s="165">
        <v>0</v>
      </c>
      <c r="M107" s="165">
        <v>0</v>
      </c>
      <c r="N107" s="165">
        <v>0</v>
      </c>
      <c r="O107" s="165">
        <v>0</v>
      </c>
      <c r="P107" s="168">
        <v>0</v>
      </c>
    </row>
    <row r="108" spans="2:16" ht="12.75" customHeight="1">
      <c r="B108" s="164" t="s">
        <v>988</v>
      </c>
      <c r="C108" s="165">
        <v>1</v>
      </c>
      <c r="D108" s="166">
        <v>0</v>
      </c>
      <c r="E108" s="167">
        <f t="shared" si="3"/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5">
        <v>0</v>
      </c>
      <c r="N108" s="165">
        <v>1</v>
      </c>
      <c r="O108" s="165">
        <v>0</v>
      </c>
      <c r="P108" s="168">
        <v>1</v>
      </c>
    </row>
    <row r="109" spans="2:16" ht="12.75" customHeight="1">
      <c r="B109" s="164" t="s">
        <v>989</v>
      </c>
      <c r="C109" s="165">
        <v>0</v>
      </c>
      <c r="D109" s="166">
        <v>1</v>
      </c>
      <c r="E109" s="167">
        <f t="shared" si="3"/>
        <v>-1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165">
        <v>0</v>
      </c>
      <c r="M109" s="165">
        <v>0</v>
      </c>
      <c r="N109" s="165">
        <v>0</v>
      </c>
      <c r="O109" s="165">
        <v>0</v>
      </c>
      <c r="P109" s="168">
        <v>0</v>
      </c>
    </row>
    <row r="110" spans="2:16" ht="12.75" customHeight="1">
      <c r="B110" s="164" t="s">
        <v>990</v>
      </c>
      <c r="C110" s="165">
        <v>17</v>
      </c>
      <c r="D110" s="166">
        <v>9</v>
      </c>
      <c r="E110" s="167">
        <f t="shared" si="3"/>
        <v>0.8888888888888888</v>
      </c>
      <c r="F110" s="165">
        <v>0</v>
      </c>
      <c r="G110" s="165">
        <v>0</v>
      </c>
      <c r="H110" s="165">
        <v>8</v>
      </c>
      <c r="I110" s="165">
        <v>3</v>
      </c>
      <c r="J110" s="165">
        <v>0</v>
      </c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  <c r="P110" s="168">
        <v>3</v>
      </c>
    </row>
    <row r="111" spans="2:16" ht="12.75" customHeight="1">
      <c r="B111" s="164" t="s">
        <v>991</v>
      </c>
      <c r="C111" s="165">
        <v>70</v>
      </c>
      <c r="D111" s="166">
        <v>52</v>
      </c>
      <c r="E111" s="167">
        <f t="shared" si="3"/>
        <v>0.34615384615384615</v>
      </c>
      <c r="F111" s="165">
        <v>5</v>
      </c>
      <c r="G111" s="165">
        <v>3</v>
      </c>
      <c r="H111" s="165">
        <v>25</v>
      </c>
      <c r="I111" s="165">
        <v>53</v>
      </c>
      <c r="J111" s="165">
        <v>0</v>
      </c>
      <c r="K111" s="165">
        <v>0</v>
      </c>
      <c r="L111" s="165">
        <v>0</v>
      </c>
      <c r="M111" s="165">
        <v>0</v>
      </c>
      <c r="N111" s="165">
        <v>0</v>
      </c>
      <c r="O111" s="165">
        <v>0</v>
      </c>
      <c r="P111" s="168">
        <v>42</v>
      </c>
    </row>
    <row r="112" spans="2:16" ht="12.75" customHeight="1">
      <c r="B112" s="169" t="s">
        <v>992</v>
      </c>
      <c r="C112" s="170">
        <v>3</v>
      </c>
      <c r="D112" s="171">
        <v>3</v>
      </c>
      <c r="E112" s="172">
        <f t="shared" si="3"/>
        <v>0</v>
      </c>
      <c r="F112" s="170">
        <v>0</v>
      </c>
      <c r="G112" s="170">
        <v>0</v>
      </c>
      <c r="H112" s="170">
        <v>1</v>
      </c>
      <c r="I112" s="170">
        <v>5</v>
      </c>
      <c r="J112" s="170">
        <v>0</v>
      </c>
      <c r="K112" s="170">
        <v>0</v>
      </c>
      <c r="L112" s="170">
        <v>0</v>
      </c>
      <c r="M112" s="170">
        <v>0</v>
      </c>
      <c r="N112" s="170">
        <v>0</v>
      </c>
      <c r="O112" s="170">
        <v>0</v>
      </c>
      <c r="P112" s="173">
        <v>0</v>
      </c>
    </row>
    <row r="113" spans="2:16" ht="12.75" customHeight="1">
      <c r="B113" s="169" t="s">
        <v>993</v>
      </c>
      <c r="C113" s="170">
        <v>0</v>
      </c>
      <c r="D113" s="171">
        <v>0</v>
      </c>
      <c r="E113" s="172">
        <f t="shared" si="3"/>
        <v>0</v>
      </c>
      <c r="F113" s="170">
        <v>0</v>
      </c>
      <c r="G113" s="170">
        <v>0</v>
      </c>
      <c r="H113" s="170">
        <v>0</v>
      </c>
      <c r="I113" s="170">
        <v>0</v>
      </c>
      <c r="J113" s="170">
        <v>0</v>
      </c>
      <c r="K113" s="170">
        <v>0</v>
      </c>
      <c r="L113" s="170">
        <v>0</v>
      </c>
      <c r="M113" s="170">
        <v>0</v>
      </c>
      <c r="N113" s="170">
        <v>0</v>
      </c>
      <c r="O113" s="170">
        <v>0</v>
      </c>
      <c r="P113" s="173">
        <v>0</v>
      </c>
    </row>
    <row r="114" spans="2:16" ht="12.75" customHeight="1">
      <c r="B114" s="169" t="s">
        <v>994</v>
      </c>
      <c r="C114" s="170">
        <v>0</v>
      </c>
      <c r="D114" s="171">
        <v>0</v>
      </c>
      <c r="E114" s="172">
        <f t="shared" si="3"/>
        <v>0</v>
      </c>
      <c r="F114" s="170">
        <v>0</v>
      </c>
      <c r="G114" s="170">
        <v>0</v>
      </c>
      <c r="H114" s="170">
        <v>0</v>
      </c>
      <c r="I114" s="170">
        <v>0</v>
      </c>
      <c r="J114" s="170">
        <v>0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3">
        <v>0</v>
      </c>
    </row>
    <row r="115" spans="2:16" ht="12.75" customHeight="1">
      <c r="B115" s="169" t="s">
        <v>995</v>
      </c>
      <c r="C115" s="170">
        <v>0</v>
      </c>
      <c r="D115" s="171">
        <v>0</v>
      </c>
      <c r="E115" s="172">
        <f t="shared" si="3"/>
        <v>0</v>
      </c>
      <c r="F115" s="170">
        <v>0</v>
      </c>
      <c r="G115" s="170">
        <v>0</v>
      </c>
      <c r="H115" s="170">
        <v>0</v>
      </c>
      <c r="I115" s="170">
        <v>0</v>
      </c>
      <c r="J115" s="170">
        <v>0</v>
      </c>
      <c r="K115" s="170">
        <v>0</v>
      </c>
      <c r="L115" s="170">
        <v>0</v>
      </c>
      <c r="M115" s="170">
        <v>0</v>
      </c>
      <c r="N115" s="170">
        <v>0</v>
      </c>
      <c r="O115" s="170">
        <v>0</v>
      </c>
      <c r="P115" s="173">
        <v>0</v>
      </c>
    </row>
    <row r="116" spans="1:16" s="163" customFormat="1" ht="12.75" customHeight="1">
      <c r="A116" s="152"/>
      <c r="B116" s="174" t="s">
        <v>996</v>
      </c>
      <c r="C116" s="175">
        <v>12</v>
      </c>
      <c r="D116" s="175">
        <v>13</v>
      </c>
      <c r="E116" s="176">
        <f t="shared" si="3"/>
        <v>-0.07692307692307693</v>
      </c>
      <c r="F116" s="175">
        <v>0</v>
      </c>
      <c r="G116" s="175">
        <v>0</v>
      </c>
      <c r="H116" s="175">
        <v>9</v>
      </c>
      <c r="I116" s="175">
        <v>11</v>
      </c>
      <c r="J116" s="175">
        <v>0</v>
      </c>
      <c r="K116" s="175">
        <v>0</v>
      </c>
      <c r="L116" s="175">
        <v>0</v>
      </c>
      <c r="M116" s="175">
        <v>0</v>
      </c>
      <c r="N116" s="175">
        <v>1</v>
      </c>
      <c r="O116" s="175">
        <v>0</v>
      </c>
      <c r="P116" s="177">
        <v>12</v>
      </c>
    </row>
    <row r="117" spans="2:16" ht="12.75" customHeight="1">
      <c r="B117" s="164" t="s">
        <v>997</v>
      </c>
      <c r="C117" s="165">
        <v>9</v>
      </c>
      <c r="D117" s="166">
        <v>12</v>
      </c>
      <c r="E117" s="167">
        <f t="shared" si="3"/>
        <v>-0.25</v>
      </c>
      <c r="F117" s="165">
        <v>0</v>
      </c>
      <c r="G117" s="165">
        <v>0</v>
      </c>
      <c r="H117" s="165">
        <v>7</v>
      </c>
      <c r="I117" s="165">
        <v>11</v>
      </c>
      <c r="J117" s="165">
        <v>0</v>
      </c>
      <c r="K117" s="165">
        <v>0</v>
      </c>
      <c r="L117" s="165">
        <v>0</v>
      </c>
      <c r="M117" s="165">
        <v>0</v>
      </c>
      <c r="N117" s="165">
        <v>1</v>
      </c>
      <c r="O117" s="165">
        <v>0</v>
      </c>
      <c r="P117" s="168">
        <v>12</v>
      </c>
    </row>
    <row r="118" spans="2:16" ht="12.75" customHeight="1">
      <c r="B118" s="164" t="s">
        <v>998</v>
      </c>
      <c r="C118" s="165">
        <v>0</v>
      </c>
      <c r="D118" s="166">
        <v>0</v>
      </c>
      <c r="E118" s="167">
        <f t="shared" si="3"/>
        <v>0</v>
      </c>
      <c r="F118" s="165">
        <v>0</v>
      </c>
      <c r="G118" s="165">
        <v>0</v>
      </c>
      <c r="H118" s="165">
        <v>0</v>
      </c>
      <c r="I118" s="165">
        <v>0</v>
      </c>
      <c r="J118" s="165">
        <v>0</v>
      </c>
      <c r="K118" s="165">
        <v>0</v>
      </c>
      <c r="L118" s="165">
        <v>0</v>
      </c>
      <c r="M118" s="165">
        <v>0</v>
      </c>
      <c r="N118" s="165">
        <v>0</v>
      </c>
      <c r="O118" s="165">
        <v>0</v>
      </c>
      <c r="P118" s="168">
        <v>0</v>
      </c>
    </row>
    <row r="119" spans="2:16" ht="12.75" customHeight="1">
      <c r="B119" s="164" t="s">
        <v>999</v>
      </c>
      <c r="C119" s="165">
        <v>2</v>
      </c>
      <c r="D119" s="166">
        <v>0</v>
      </c>
      <c r="E119" s="167">
        <f t="shared" si="3"/>
        <v>0</v>
      </c>
      <c r="F119" s="165">
        <v>0</v>
      </c>
      <c r="G119" s="165">
        <v>0</v>
      </c>
      <c r="H119" s="165">
        <v>2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>
        <v>0</v>
      </c>
      <c r="O119" s="165">
        <v>0</v>
      </c>
      <c r="P119" s="168">
        <v>0</v>
      </c>
    </row>
    <row r="120" spans="2:16" ht="12.75" customHeight="1">
      <c r="B120" s="164" t="s">
        <v>1000</v>
      </c>
      <c r="C120" s="165">
        <v>0</v>
      </c>
      <c r="D120" s="166">
        <v>0</v>
      </c>
      <c r="E120" s="167">
        <f t="shared" si="3"/>
        <v>0</v>
      </c>
      <c r="F120" s="165">
        <v>0</v>
      </c>
      <c r="G120" s="165">
        <v>0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165">
        <v>0</v>
      </c>
      <c r="N120" s="165">
        <v>0</v>
      </c>
      <c r="O120" s="165">
        <v>0</v>
      </c>
      <c r="P120" s="168">
        <v>0</v>
      </c>
    </row>
    <row r="121" spans="2:16" ht="12.75" customHeight="1">
      <c r="B121" s="169" t="s">
        <v>1001</v>
      </c>
      <c r="C121" s="170">
        <v>1</v>
      </c>
      <c r="D121" s="171">
        <v>1</v>
      </c>
      <c r="E121" s="172">
        <f t="shared" si="3"/>
        <v>0</v>
      </c>
      <c r="F121" s="170">
        <v>0</v>
      </c>
      <c r="G121" s="170">
        <v>0</v>
      </c>
      <c r="H121" s="170">
        <v>0</v>
      </c>
      <c r="I121" s="170">
        <v>0</v>
      </c>
      <c r="J121" s="170">
        <v>0</v>
      </c>
      <c r="K121" s="170">
        <v>0</v>
      </c>
      <c r="L121" s="170">
        <v>0</v>
      </c>
      <c r="M121" s="170">
        <v>0</v>
      </c>
      <c r="N121" s="170">
        <v>0</v>
      </c>
      <c r="O121" s="170">
        <v>0</v>
      </c>
      <c r="P121" s="173">
        <v>0</v>
      </c>
    </row>
    <row r="122" spans="1:16" s="163" customFormat="1" ht="12.75" customHeight="1">
      <c r="A122" s="152"/>
      <c r="B122" s="174" t="s">
        <v>1002</v>
      </c>
      <c r="C122" s="175">
        <v>144</v>
      </c>
      <c r="D122" s="175">
        <v>239</v>
      </c>
      <c r="E122" s="176">
        <f t="shared" si="3"/>
        <v>-0.39748953974895396</v>
      </c>
      <c r="F122" s="175">
        <v>0</v>
      </c>
      <c r="G122" s="175">
        <v>0</v>
      </c>
      <c r="H122" s="175">
        <v>20</v>
      </c>
      <c r="I122" s="175">
        <v>20</v>
      </c>
      <c r="J122" s="175">
        <v>0</v>
      </c>
      <c r="K122" s="175">
        <v>0</v>
      </c>
      <c r="L122" s="175">
        <v>0</v>
      </c>
      <c r="M122" s="175">
        <v>0</v>
      </c>
      <c r="N122" s="175">
        <v>5</v>
      </c>
      <c r="O122" s="175">
        <v>0</v>
      </c>
      <c r="P122" s="177">
        <v>25</v>
      </c>
    </row>
    <row r="123" spans="2:16" ht="12.75" customHeight="1">
      <c r="B123" s="164" t="s">
        <v>1003</v>
      </c>
      <c r="C123" s="165">
        <v>16</v>
      </c>
      <c r="D123" s="166">
        <v>5</v>
      </c>
      <c r="E123" s="167">
        <f t="shared" si="3"/>
        <v>2.2</v>
      </c>
      <c r="F123" s="165">
        <v>0</v>
      </c>
      <c r="G123" s="165">
        <v>0</v>
      </c>
      <c r="H123" s="165">
        <v>3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  <c r="N123" s="165">
        <v>0</v>
      </c>
      <c r="O123" s="165">
        <v>0</v>
      </c>
      <c r="P123" s="168">
        <v>0</v>
      </c>
    </row>
    <row r="124" spans="2:16" ht="12.75" customHeight="1">
      <c r="B124" s="164" t="s">
        <v>1004</v>
      </c>
      <c r="C124" s="165">
        <v>7</v>
      </c>
      <c r="D124" s="166">
        <v>2</v>
      </c>
      <c r="E124" s="167">
        <f t="shared" si="3"/>
        <v>2.5</v>
      </c>
      <c r="F124" s="165">
        <v>0</v>
      </c>
      <c r="G124" s="165">
        <v>0</v>
      </c>
      <c r="H124" s="165">
        <v>0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5">
        <v>0</v>
      </c>
      <c r="O124" s="165">
        <v>0</v>
      </c>
      <c r="P124" s="168">
        <v>0</v>
      </c>
    </row>
    <row r="125" spans="2:16" ht="12.75" customHeight="1">
      <c r="B125" s="164" t="s">
        <v>1005</v>
      </c>
      <c r="C125" s="165">
        <v>5</v>
      </c>
      <c r="D125" s="166">
        <v>1</v>
      </c>
      <c r="E125" s="167">
        <f t="shared" si="3"/>
        <v>4</v>
      </c>
      <c r="F125" s="165">
        <v>0</v>
      </c>
      <c r="G125" s="165">
        <v>0</v>
      </c>
      <c r="H125" s="165">
        <v>0</v>
      </c>
      <c r="I125" s="165">
        <v>0</v>
      </c>
      <c r="J125" s="165">
        <v>0</v>
      </c>
      <c r="K125" s="165">
        <v>0</v>
      </c>
      <c r="L125" s="165">
        <v>0</v>
      </c>
      <c r="M125" s="165">
        <v>0</v>
      </c>
      <c r="N125" s="165">
        <v>0</v>
      </c>
      <c r="O125" s="165">
        <v>0</v>
      </c>
      <c r="P125" s="168">
        <v>0</v>
      </c>
    </row>
    <row r="126" spans="2:16" ht="12.75" customHeight="1">
      <c r="B126" s="164" t="s">
        <v>1006</v>
      </c>
      <c r="C126" s="165">
        <v>1</v>
      </c>
      <c r="D126" s="166">
        <v>0</v>
      </c>
      <c r="E126" s="167">
        <f t="shared" si="3"/>
        <v>0</v>
      </c>
      <c r="F126" s="165">
        <v>0</v>
      </c>
      <c r="G126" s="165">
        <v>0</v>
      </c>
      <c r="H126" s="165">
        <v>0</v>
      </c>
      <c r="I126" s="165">
        <v>0</v>
      </c>
      <c r="J126" s="165">
        <v>0</v>
      </c>
      <c r="K126" s="165">
        <v>0</v>
      </c>
      <c r="L126" s="165">
        <v>0</v>
      </c>
      <c r="M126" s="165">
        <v>0</v>
      </c>
      <c r="N126" s="165">
        <v>0</v>
      </c>
      <c r="O126" s="165">
        <v>0</v>
      </c>
      <c r="P126" s="168">
        <v>0</v>
      </c>
    </row>
    <row r="127" spans="2:16" ht="12.75" customHeight="1">
      <c r="B127" s="164" t="s">
        <v>1007</v>
      </c>
      <c r="C127" s="178">
        <v>108</v>
      </c>
      <c r="D127" s="179">
        <v>226</v>
      </c>
      <c r="E127" s="167">
        <f t="shared" si="3"/>
        <v>-0.5221238938053098</v>
      </c>
      <c r="F127" s="165">
        <v>0</v>
      </c>
      <c r="G127" s="165">
        <v>0</v>
      </c>
      <c r="H127" s="165">
        <v>11</v>
      </c>
      <c r="I127" s="165">
        <v>19</v>
      </c>
      <c r="J127" s="165">
        <v>0</v>
      </c>
      <c r="K127" s="165">
        <v>0</v>
      </c>
      <c r="L127" s="165">
        <v>0</v>
      </c>
      <c r="M127" s="165">
        <v>0</v>
      </c>
      <c r="N127" s="165">
        <v>5</v>
      </c>
      <c r="O127" s="165">
        <v>0</v>
      </c>
      <c r="P127" s="168">
        <v>13</v>
      </c>
    </row>
    <row r="128" spans="2:16" ht="12.75" customHeight="1">
      <c r="B128" s="169" t="s">
        <v>1008</v>
      </c>
      <c r="C128" s="181">
        <v>7</v>
      </c>
      <c r="D128" s="182">
        <v>5</v>
      </c>
      <c r="E128" s="172">
        <f t="shared" si="3"/>
        <v>0.4</v>
      </c>
      <c r="F128" s="170">
        <v>0</v>
      </c>
      <c r="G128" s="170">
        <v>0</v>
      </c>
      <c r="H128" s="170">
        <v>6</v>
      </c>
      <c r="I128" s="170">
        <v>1</v>
      </c>
      <c r="J128" s="170">
        <v>0</v>
      </c>
      <c r="K128" s="170">
        <v>0</v>
      </c>
      <c r="L128" s="170">
        <v>0</v>
      </c>
      <c r="M128" s="170">
        <v>0</v>
      </c>
      <c r="N128" s="170">
        <v>0</v>
      </c>
      <c r="O128" s="170">
        <v>0</v>
      </c>
      <c r="P128" s="173">
        <v>12</v>
      </c>
    </row>
    <row r="129" spans="1:16" s="163" customFormat="1" ht="12.75" customHeight="1">
      <c r="A129" s="152"/>
      <c r="B129" s="174" t="s">
        <v>1009</v>
      </c>
      <c r="C129" s="175">
        <v>10</v>
      </c>
      <c r="D129" s="175">
        <v>1</v>
      </c>
      <c r="E129" s="176">
        <f t="shared" si="3"/>
        <v>9</v>
      </c>
      <c r="F129" s="175">
        <v>0</v>
      </c>
      <c r="G129" s="175">
        <v>0</v>
      </c>
      <c r="H129" s="175">
        <v>2</v>
      </c>
      <c r="I129" s="175">
        <v>0</v>
      </c>
      <c r="J129" s="175">
        <v>0</v>
      </c>
      <c r="K129" s="175">
        <v>0</v>
      </c>
      <c r="L129" s="175">
        <v>0</v>
      </c>
      <c r="M129" s="175">
        <v>0</v>
      </c>
      <c r="N129" s="175">
        <v>1</v>
      </c>
      <c r="O129" s="175">
        <v>2</v>
      </c>
      <c r="P129" s="177">
        <v>2</v>
      </c>
    </row>
    <row r="130" spans="2:16" ht="12.75" customHeight="1">
      <c r="B130" s="164" t="s">
        <v>1010</v>
      </c>
      <c r="C130" s="165">
        <v>0</v>
      </c>
      <c r="D130" s="166">
        <v>0</v>
      </c>
      <c r="E130" s="167">
        <f t="shared" si="3"/>
        <v>0</v>
      </c>
      <c r="F130" s="165">
        <v>0</v>
      </c>
      <c r="G130" s="165">
        <v>0</v>
      </c>
      <c r="H130" s="165">
        <v>0</v>
      </c>
      <c r="I130" s="165">
        <v>0</v>
      </c>
      <c r="J130" s="165">
        <v>0</v>
      </c>
      <c r="K130" s="165">
        <v>0</v>
      </c>
      <c r="L130" s="165">
        <v>0</v>
      </c>
      <c r="M130" s="165">
        <v>0</v>
      </c>
      <c r="N130" s="165">
        <v>0</v>
      </c>
      <c r="O130" s="165">
        <v>0</v>
      </c>
      <c r="P130" s="168">
        <v>0</v>
      </c>
    </row>
    <row r="131" spans="2:16" ht="12.75" customHeight="1">
      <c r="B131" s="169" t="s">
        <v>1011</v>
      </c>
      <c r="C131" s="170">
        <v>10</v>
      </c>
      <c r="D131" s="171">
        <v>1</v>
      </c>
      <c r="E131" s="172">
        <f t="shared" si="3"/>
        <v>9</v>
      </c>
      <c r="F131" s="170">
        <v>0</v>
      </c>
      <c r="G131" s="170">
        <v>0</v>
      </c>
      <c r="H131" s="170">
        <v>2</v>
      </c>
      <c r="I131" s="170">
        <v>0</v>
      </c>
      <c r="J131" s="170">
        <v>0</v>
      </c>
      <c r="K131" s="170">
        <v>0</v>
      </c>
      <c r="L131" s="170">
        <v>0</v>
      </c>
      <c r="M131" s="170">
        <v>0</v>
      </c>
      <c r="N131" s="170">
        <v>1</v>
      </c>
      <c r="O131" s="170">
        <v>2</v>
      </c>
      <c r="P131" s="173">
        <v>2</v>
      </c>
    </row>
    <row r="132" spans="1:16" s="163" customFormat="1" ht="12.75" customHeight="1">
      <c r="A132" s="152"/>
      <c r="B132" s="174" t="s">
        <v>1012</v>
      </c>
      <c r="C132" s="175">
        <v>89</v>
      </c>
      <c r="D132" s="175">
        <v>85</v>
      </c>
      <c r="E132" s="176">
        <f t="shared" si="3"/>
        <v>0.047058823529411764</v>
      </c>
      <c r="F132" s="175">
        <v>0</v>
      </c>
      <c r="G132" s="175">
        <v>0</v>
      </c>
      <c r="H132" s="175">
        <v>31</v>
      </c>
      <c r="I132" s="175">
        <v>12</v>
      </c>
      <c r="J132" s="175">
        <v>0</v>
      </c>
      <c r="K132" s="175">
        <v>0</v>
      </c>
      <c r="L132" s="175">
        <v>0</v>
      </c>
      <c r="M132" s="175">
        <v>0</v>
      </c>
      <c r="N132" s="175">
        <v>31</v>
      </c>
      <c r="O132" s="175">
        <v>0</v>
      </c>
      <c r="P132" s="177">
        <v>18</v>
      </c>
    </row>
    <row r="133" spans="2:16" ht="12.75" customHeight="1">
      <c r="B133" s="164" t="s">
        <v>1013</v>
      </c>
      <c r="C133" s="165">
        <v>13</v>
      </c>
      <c r="D133" s="166">
        <v>12</v>
      </c>
      <c r="E133" s="167">
        <f t="shared" si="3"/>
        <v>0.08333333333333333</v>
      </c>
      <c r="F133" s="165">
        <v>0</v>
      </c>
      <c r="G133" s="165">
        <v>0</v>
      </c>
      <c r="H133" s="165">
        <v>19</v>
      </c>
      <c r="I133" s="165">
        <v>9</v>
      </c>
      <c r="J133" s="165">
        <v>0</v>
      </c>
      <c r="K133" s="165">
        <v>0</v>
      </c>
      <c r="L133" s="165">
        <v>0</v>
      </c>
      <c r="M133" s="165">
        <v>0</v>
      </c>
      <c r="N133" s="165">
        <v>17</v>
      </c>
      <c r="O133" s="165">
        <v>0</v>
      </c>
      <c r="P133" s="168">
        <v>14</v>
      </c>
    </row>
    <row r="134" spans="2:16" ht="12.75" customHeight="1">
      <c r="B134" s="164" t="s">
        <v>1014</v>
      </c>
      <c r="C134" s="165">
        <v>12</v>
      </c>
      <c r="D134" s="166">
        <v>9</v>
      </c>
      <c r="E134" s="167">
        <f t="shared" si="3"/>
        <v>0.3333333333333333</v>
      </c>
      <c r="F134" s="165">
        <v>0</v>
      </c>
      <c r="G134" s="165">
        <v>0</v>
      </c>
      <c r="H134" s="165">
        <v>1</v>
      </c>
      <c r="I134" s="165">
        <v>0</v>
      </c>
      <c r="J134" s="165">
        <v>0</v>
      </c>
      <c r="K134" s="165">
        <v>0</v>
      </c>
      <c r="L134" s="165">
        <v>0</v>
      </c>
      <c r="M134" s="165">
        <v>0</v>
      </c>
      <c r="N134" s="165">
        <v>3</v>
      </c>
      <c r="O134" s="165">
        <v>0</v>
      </c>
      <c r="P134" s="168">
        <v>0</v>
      </c>
    </row>
    <row r="135" spans="2:16" ht="12.75" customHeight="1">
      <c r="B135" s="164" t="s">
        <v>1015</v>
      </c>
      <c r="C135" s="165">
        <v>0</v>
      </c>
      <c r="D135" s="166">
        <v>0</v>
      </c>
      <c r="E135" s="167">
        <f t="shared" si="3"/>
        <v>0</v>
      </c>
      <c r="F135" s="165">
        <v>0</v>
      </c>
      <c r="G135" s="165">
        <v>0</v>
      </c>
      <c r="H135" s="165">
        <v>0</v>
      </c>
      <c r="I135" s="165">
        <v>0</v>
      </c>
      <c r="J135" s="165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8">
        <v>0</v>
      </c>
    </row>
    <row r="136" spans="2:16" ht="12.75" customHeight="1">
      <c r="B136" s="164" t="s">
        <v>1016</v>
      </c>
      <c r="C136" s="165">
        <v>12</v>
      </c>
      <c r="D136" s="166">
        <v>4</v>
      </c>
      <c r="E136" s="167">
        <f t="shared" si="3"/>
        <v>2</v>
      </c>
      <c r="F136" s="165">
        <v>0</v>
      </c>
      <c r="G136" s="165">
        <v>0</v>
      </c>
      <c r="H136" s="165">
        <v>4</v>
      </c>
      <c r="I136" s="165">
        <v>1</v>
      </c>
      <c r="J136" s="165">
        <v>0</v>
      </c>
      <c r="K136" s="165">
        <v>0</v>
      </c>
      <c r="L136" s="165">
        <v>0</v>
      </c>
      <c r="M136" s="165">
        <v>0</v>
      </c>
      <c r="N136" s="165">
        <v>11</v>
      </c>
      <c r="O136" s="165">
        <v>0</v>
      </c>
      <c r="P136" s="168">
        <v>1</v>
      </c>
    </row>
    <row r="137" spans="2:16" ht="12.75" customHeight="1">
      <c r="B137" s="164" t="s">
        <v>1017</v>
      </c>
      <c r="C137" s="165">
        <v>5</v>
      </c>
      <c r="D137" s="166">
        <v>7</v>
      </c>
      <c r="E137" s="167">
        <f t="shared" si="3"/>
        <v>-0.2857142857142857</v>
      </c>
      <c r="F137" s="165">
        <v>0</v>
      </c>
      <c r="G137" s="165">
        <v>0</v>
      </c>
      <c r="H137" s="165">
        <v>3</v>
      </c>
      <c r="I137" s="165">
        <v>1</v>
      </c>
      <c r="J137" s="165">
        <v>0</v>
      </c>
      <c r="K137" s="165">
        <v>0</v>
      </c>
      <c r="L137" s="165">
        <v>0</v>
      </c>
      <c r="M137" s="165">
        <v>0</v>
      </c>
      <c r="N137" s="165">
        <v>0</v>
      </c>
      <c r="O137" s="165">
        <v>0</v>
      </c>
      <c r="P137" s="168">
        <v>1</v>
      </c>
    </row>
    <row r="138" spans="2:16" ht="12.75" customHeight="1">
      <c r="B138" s="164" t="s">
        <v>1018</v>
      </c>
      <c r="C138" s="165">
        <v>3</v>
      </c>
      <c r="D138" s="166">
        <v>4</v>
      </c>
      <c r="E138" s="167">
        <f t="shared" si="3"/>
        <v>-0.25</v>
      </c>
      <c r="F138" s="165">
        <v>0</v>
      </c>
      <c r="G138" s="165">
        <v>0</v>
      </c>
      <c r="H138" s="165">
        <v>1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>
        <v>0</v>
      </c>
      <c r="O138" s="165">
        <v>0</v>
      </c>
      <c r="P138" s="168">
        <v>0</v>
      </c>
    </row>
    <row r="139" spans="2:16" ht="12.75" customHeight="1">
      <c r="B139" s="164" t="s">
        <v>1019</v>
      </c>
      <c r="C139" s="165">
        <v>6</v>
      </c>
      <c r="D139" s="166">
        <v>6</v>
      </c>
      <c r="E139" s="167">
        <f aca="true" t="shared" si="4" ref="E139:E197">IF(IF(D139="S/D",0,D139)&lt;&gt;0,(C139-D139)/D139,0)</f>
        <v>0</v>
      </c>
      <c r="F139" s="165">
        <v>0</v>
      </c>
      <c r="G139" s="165">
        <v>0</v>
      </c>
      <c r="H139" s="165">
        <v>2</v>
      </c>
      <c r="I139" s="165">
        <v>0</v>
      </c>
      <c r="J139" s="165">
        <v>0</v>
      </c>
      <c r="K139" s="165">
        <v>0</v>
      </c>
      <c r="L139" s="165">
        <v>0</v>
      </c>
      <c r="M139" s="165">
        <v>0</v>
      </c>
      <c r="N139" s="165">
        <v>0</v>
      </c>
      <c r="O139" s="165">
        <v>0</v>
      </c>
      <c r="P139" s="168">
        <v>0</v>
      </c>
    </row>
    <row r="140" spans="2:16" ht="12.75" customHeight="1">
      <c r="B140" s="169" t="s">
        <v>1020</v>
      </c>
      <c r="C140" s="170">
        <v>38</v>
      </c>
      <c r="D140" s="171">
        <v>43</v>
      </c>
      <c r="E140" s="172">
        <f t="shared" si="4"/>
        <v>-0.11627906976744186</v>
      </c>
      <c r="F140" s="170">
        <v>0</v>
      </c>
      <c r="G140" s="170">
        <v>0</v>
      </c>
      <c r="H140" s="170">
        <v>1</v>
      </c>
      <c r="I140" s="170">
        <v>1</v>
      </c>
      <c r="J140" s="170">
        <v>0</v>
      </c>
      <c r="K140" s="170">
        <v>0</v>
      </c>
      <c r="L140" s="170">
        <v>0</v>
      </c>
      <c r="M140" s="170">
        <v>0</v>
      </c>
      <c r="N140" s="170">
        <v>0</v>
      </c>
      <c r="O140" s="170">
        <v>0</v>
      </c>
      <c r="P140" s="173">
        <v>2</v>
      </c>
    </row>
    <row r="141" spans="1:16" s="163" customFormat="1" ht="12.75" customHeight="1">
      <c r="A141" s="152"/>
      <c r="B141" s="174" t="s">
        <v>1021</v>
      </c>
      <c r="C141" s="175">
        <v>91</v>
      </c>
      <c r="D141" s="175">
        <v>93</v>
      </c>
      <c r="E141" s="176">
        <f t="shared" si="4"/>
        <v>-0.021505376344086023</v>
      </c>
      <c r="F141" s="175">
        <v>0</v>
      </c>
      <c r="G141" s="175">
        <v>0</v>
      </c>
      <c r="H141" s="175">
        <v>5</v>
      </c>
      <c r="I141" s="175">
        <v>1</v>
      </c>
      <c r="J141" s="175">
        <v>2</v>
      </c>
      <c r="K141" s="175">
        <v>2</v>
      </c>
      <c r="L141" s="175">
        <v>1</v>
      </c>
      <c r="M141" s="175">
        <v>1</v>
      </c>
      <c r="N141" s="175">
        <v>1</v>
      </c>
      <c r="O141" s="175">
        <v>2</v>
      </c>
      <c r="P141" s="175">
        <v>2</v>
      </c>
    </row>
    <row r="142" spans="2:16" ht="12.75" customHeight="1">
      <c r="B142" s="164" t="s">
        <v>1022</v>
      </c>
      <c r="C142" s="165">
        <v>0</v>
      </c>
      <c r="D142" s="166">
        <v>0</v>
      </c>
      <c r="E142" s="167">
        <f t="shared" si="4"/>
        <v>0</v>
      </c>
      <c r="F142" s="165">
        <v>0</v>
      </c>
      <c r="G142" s="165">
        <v>0</v>
      </c>
      <c r="H142" s="165">
        <v>0</v>
      </c>
      <c r="I142" s="165">
        <v>0</v>
      </c>
      <c r="J142" s="165">
        <v>0</v>
      </c>
      <c r="K142" s="165">
        <v>0</v>
      </c>
      <c r="L142" s="165">
        <v>0</v>
      </c>
      <c r="M142" s="165">
        <v>0</v>
      </c>
      <c r="N142" s="165">
        <v>0</v>
      </c>
      <c r="O142" s="165">
        <v>0</v>
      </c>
      <c r="P142" s="168">
        <v>0</v>
      </c>
    </row>
    <row r="143" spans="2:16" ht="12.75" customHeight="1">
      <c r="B143" s="164" t="s">
        <v>1023</v>
      </c>
      <c r="C143" s="165">
        <v>3</v>
      </c>
      <c r="D143" s="166">
        <v>0</v>
      </c>
      <c r="E143" s="167">
        <f t="shared" si="4"/>
        <v>0</v>
      </c>
      <c r="F143" s="165">
        <v>0</v>
      </c>
      <c r="G143" s="165">
        <v>0</v>
      </c>
      <c r="H143" s="165">
        <v>0</v>
      </c>
      <c r="I143" s="165">
        <v>0</v>
      </c>
      <c r="J143" s="165">
        <v>0</v>
      </c>
      <c r="K143" s="165">
        <v>0</v>
      </c>
      <c r="L143" s="165">
        <v>0</v>
      </c>
      <c r="M143" s="165">
        <v>0</v>
      </c>
      <c r="N143" s="165">
        <v>0</v>
      </c>
      <c r="O143" s="165">
        <v>0</v>
      </c>
      <c r="P143" s="168">
        <v>0</v>
      </c>
    </row>
    <row r="144" spans="2:16" ht="12.75" customHeight="1">
      <c r="B144" s="164" t="s">
        <v>1024</v>
      </c>
      <c r="C144" s="165">
        <v>0</v>
      </c>
      <c r="D144" s="166">
        <v>0</v>
      </c>
      <c r="E144" s="167">
        <f t="shared" si="4"/>
        <v>0</v>
      </c>
      <c r="F144" s="165">
        <v>0</v>
      </c>
      <c r="G144" s="165">
        <v>0</v>
      </c>
      <c r="H144" s="165">
        <v>0</v>
      </c>
      <c r="I144" s="165">
        <v>0</v>
      </c>
      <c r="J144" s="165">
        <v>0</v>
      </c>
      <c r="K144" s="165">
        <v>0</v>
      </c>
      <c r="L144" s="165">
        <v>0</v>
      </c>
      <c r="M144" s="165">
        <v>0</v>
      </c>
      <c r="N144" s="165">
        <v>0</v>
      </c>
      <c r="O144" s="165">
        <v>0</v>
      </c>
      <c r="P144" s="168">
        <v>0</v>
      </c>
    </row>
    <row r="145" spans="2:16" ht="12.75" customHeight="1">
      <c r="B145" s="164" t="s">
        <v>1025</v>
      </c>
      <c r="C145" s="165">
        <v>1</v>
      </c>
      <c r="D145" s="166">
        <v>1</v>
      </c>
      <c r="E145" s="167">
        <f t="shared" si="4"/>
        <v>0</v>
      </c>
      <c r="F145" s="165">
        <v>0</v>
      </c>
      <c r="G145" s="165">
        <v>0</v>
      </c>
      <c r="H145" s="165">
        <v>0</v>
      </c>
      <c r="I145" s="165">
        <v>0</v>
      </c>
      <c r="J145" s="165">
        <v>0</v>
      </c>
      <c r="K145" s="165">
        <v>0</v>
      </c>
      <c r="L145" s="165">
        <v>0</v>
      </c>
      <c r="M145" s="165">
        <v>0</v>
      </c>
      <c r="N145" s="165">
        <v>0</v>
      </c>
      <c r="O145" s="165">
        <v>0</v>
      </c>
      <c r="P145" s="168">
        <v>0</v>
      </c>
    </row>
    <row r="146" spans="2:16" ht="12.75" customHeight="1">
      <c r="B146" s="164" t="s">
        <v>1026</v>
      </c>
      <c r="C146" s="165">
        <v>8</v>
      </c>
      <c r="D146" s="166">
        <v>15</v>
      </c>
      <c r="E146" s="167">
        <f t="shared" si="4"/>
        <v>-0.4666666666666667</v>
      </c>
      <c r="F146" s="165">
        <v>0</v>
      </c>
      <c r="G146" s="165">
        <v>0</v>
      </c>
      <c r="H146" s="165">
        <v>0</v>
      </c>
      <c r="I146" s="165">
        <v>0</v>
      </c>
      <c r="J146" s="165">
        <v>2</v>
      </c>
      <c r="K146" s="165">
        <v>1</v>
      </c>
      <c r="L146" s="165">
        <v>0</v>
      </c>
      <c r="M146" s="165">
        <v>0</v>
      </c>
      <c r="N146" s="165">
        <v>1</v>
      </c>
      <c r="O146" s="165">
        <v>1</v>
      </c>
      <c r="P146" s="168">
        <v>2</v>
      </c>
    </row>
    <row r="147" spans="2:16" ht="12.75" customHeight="1">
      <c r="B147" s="164" t="s">
        <v>1027</v>
      </c>
      <c r="C147" s="165">
        <v>34</v>
      </c>
      <c r="D147" s="166">
        <v>31</v>
      </c>
      <c r="E147" s="167">
        <f t="shared" si="4"/>
        <v>0.0967741935483871</v>
      </c>
      <c r="F147" s="165">
        <v>0</v>
      </c>
      <c r="G147" s="165">
        <v>0</v>
      </c>
      <c r="H147" s="165">
        <v>3</v>
      </c>
      <c r="I147" s="165">
        <v>1</v>
      </c>
      <c r="J147" s="165">
        <v>0</v>
      </c>
      <c r="K147" s="165">
        <v>0</v>
      </c>
      <c r="L147" s="165">
        <v>1</v>
      </c>
      <c r="M147" s="165">
        <v>1</v>
      </c>
      <c r="N147" s="165">
        <v>0</v>
      </c>
      <c r="O147" s="165">
        <v>1</v>
      </c>
      <c r="P147" s="168">
        <v>0</v>
      </c>
    </row>
    <row r="148" spans="2:16" ht="12.75" customHeight="1">
      <c r="B148" s="164" t="s">
        <v>1028</v>
      </c>
      <c r="C148" s="165">
        <v>4</v>
      </c>
      <c r="D148" s="166">
        <v>12</v>
      </c>
      <c r="E148" s="167">
        <f t="shared" si="4"/>
        <v>-0.6666666666666666</v>
      </c>
      <c r="F148" s="165">
        <v>0</v>
      </c>
      <c r="G148" s="165">
        <v>0</v>
      </c>
      <c r="H148" s="165">
        <v>0</v>
      </c>
      <c r="I148" s="165">
        <v>0</v>
      </c>
      <c r="J148" s="165">
        <v>0</v>
      </c>
      <c r="K148" s="165">
        <v>0</v>
      </c>
      <c r="L148" s="165">
        <v>0</v>
      </c>
      <c r="M148" s="165">
        <v>0</v>
      </c>
      <c r="N148" s="165">
        <v>0</v>
      </c>
      <c r="O148" s="165">
        <v>0</v>
      </c>
      <c r="P148" s="168">
        <v>0</v>
      </c>
    </row>
    <row r="149" spans="2:16" ht="12.75" customHeight="1">
      <c r="B149" s="164" t="s">
        <v>1029</v>
      </c>
      <c r="C149" s="165">
        <v>20</v>
      </c>
      <c r="D149" s="166">
        <v>9</v>
      </c>
      <c r="E149" s="167">
        <f t="shared" si="4"/>
        <v>1.2222222222222223</v>
      </c>
      <c r="F149" s="165">
        <v>0</v>
      </c>
      <c r="G149" s="165">
        <v>0</v>
      </c>
      <c r="H149" s="165">
        <v>0</v>
      </c>
      <c r="I149" s="165">
        <v>0</v>
      </c>
      <c r="J149" s="165">
        <v>0</v>
      </c>
      <c r="K149" s="165">
        <v>0</v>
      </c>
      <c r="L149" s="165">
        <v>0</v>
      </c>
      <c r="M149" s="165">
        <v>0</v>
      </c>
      <c r="N149" s="165">
        <v>0</v>
      </c>
      <c r="O149" s="165">
        <v>0</v>
      </c>
      <c r="P149" s="168">
        <v>0</v>
      </c>
    </row>
    <row r="150" spans="2:16" ht="12.75" customHeight="1">
      <c r="B150" s="164" t="s">
        <v>1030</v>
      </c>
      <c r="C150" s="165">
        <v>21</v>
      </c>
      <c r="D150" s="166">
        <v>25</v>
      </c>
      <c r="E150" s="167">
        <f t="shared" si="4"/>
        <v>-0.16</v>
      </c>
      <c r="F150" s="165">
        <v>0</v>
      </c>
      <c r="G150" s="165">
        <v>0</v>
      </c>
      <c r="H150" s="165">
        <v>2</v>
      </c>
      <c r="I150" s="165">
        <v>0</v>
      </c>
      <c r="J150" s="165">
        <v>0</v>
      </c>
      <c r="K150" s="165">
        <v>1</v>
      </c>
      <c r="L150" s="165">
        <v>0</v>
      </c>
      <c r="M150" s="165">
        <v>0</v>
      </c>
      <c r="N150" s="165">
        <v>0</v>
      </c>
      <c r="O150" s="165">
        <v>0</v>
      </c>
      <c r="P150" s="168">
        <v>0</v>
      </c>
    </row>
    <row r="151" spans="1:16" s="163" customFormat="1" ht="12.75" customHeight="1">
      <c r="A151" s="152"/>
      <c r="B151" s="174" t="s">
        <v>1031</v>
      </c>
      <c r="C151" s="175">
        <v>826</v>
      </c>
      <c r="D151" s="175">
        <v>689</v>
      </c>
      <c r="E151" s="176">
        <f t="shared" si="4"/>
        <v>0.1988388969521045</v>
      </c>
      <c r="F151" s="175">
        <v>59</v>
      </c>
      <c r="G151" s="175">
        <v>22</v>
      </c>
      <c r="H151" s="175">
        <v>479</v>
      </c>
      <c r="I151" s="175">
        <v>291</v>
      </c>
      <c r="J151" s="175">
        <v>2</v>
      </c>
      <c r="K151" s="175">
        <v>1</v>
      </c>
      <c r="L151" s="175">
        <v>0</v>
      </c>
      <c r="M151" s="175">
        <v>0</v>
      </c>
      <c r="N151" s="175">
        <v>5</v>
      </c>
      <c r="O151" s="175">
        <v>268</v>
      </c>
      <c r="P151" s="177">
        <v>288</v>
      </c>
    </row>
    <row r="152" spans="2:16" ht="12.75" customHeight="1">
      <c r="B152" s="164" t="s">
        <v>1032</v>
      </c>
      <c r="C152" s="165">
        <v>347</v>
      </c>
      <c r="D152" s="166">
        <v>301</v>
      </c>
      <c r="E152" s="167">
        <f t="shared" si="4"/>
        <v>0.15282392026578073</v>
      </c>
      <c r="F152" s="165">
        <v>25</v>
      </c>
      <c r="G152" s="165">
        <v>0</v>
      </c>
      <c r="H152" s="165">
        <v>176</v>
      </c>
      <c r="I152" s="165">
        <v>8</v>
      </c>
      <c r="J152" s="165">
        <v>0</v>
      </c>
      <c r="K152" s="165">
        <v>0</v>
      </c>
      <c r="L152" s="165">
        <v>0</v>
      </c>
      <c r="M152" s="165">
        <v>0</v>
      </c>
      <c r="N152" s="165">
        <v>0</v>
      </c>
      <c r="O152" s="165">
        <v>67</v>
      </c>
      <c r="P152" s="168">
        <v>25</v>
      </c>
    </row>
    <row r="153" spans="2:16" ht="12.75" customHeight="1">
      <c r="B153" s="164" t="s">
        <v>1033</v>
      </c>
      <c r="C153" s="165">
        <v>2</v>
      </c>
      <c r="D153" s="166">
        <v>1</v>
      </c>
      <c r="E153" s="167">
        <f t="shared" si="4"/>
        <v>1</v>
      </c>
      <c r="F153" s="165">
        <v>0</v>
      </c>
      <c r="G153" s="165">
        <v>0</v>
      </c>
      <c r="H153" s="165">
        <v>0</v>
      </c>
      <c r="I153" s="165">
        <v>1</v>
      </c>
      <c r="J153" s="165">
        <v>0</v>
      </c>
      <c r="K153" s="165">
        <v>0</v>
      </c>
      <c r="L153" s="165">
        <v>0</v>
      </c>
      <c r="M153" s="165">
        <v>0</v>
      </c>
      <c r="N153" s="165">
        <v>0</v>
      </c>
      <c r="O153" s="165">
        <v>0</v>
      </c>
      <c r="P153" s="168">
        <v>0</v>
      </c>
    </row>
    <row r="154" spans="2:16" ht="12.75" customHeight="1">
      <c r="B154" s="164" t="s">
        <v>1034</v>
      </c>
      <c r="C154" s="165">
        <v>0</v>
      </c>
      <c r="D154" s="166">
        <v>1</v>
      </c>
      <c r="E154" s="167">
        <f t="shared" si="4"/>
        <v>-1</v>
      </c>
      <c r="F154" s="165">
        <v>0</v>
      </c>
      <c r="G154" s="165">
        <v>0</v>
      </c>
      <c r="H154" s="165">
        <v>0</v>
      </c>
      <c r="I154" s="165">
        <v>1</v>
      </c>
      <c r="J154" s="165">
        <v>0</v>
      </c>
      <c r="K154" s="165">
        <v>0</v>
      </c>
      <c r="L154" s="165">
        <v>0</v>
      </c>
      <c r="M154" s="165">
        <v>0</v>
      </c>
      <c r="N154" s="165">
        <v>0</v>
      </c>
      <c r="O154" s="165">
        <v>0</v>
      </c>
      <c r="P154" s="168">
        <v>0</v>
      </c>
    </row>
    <row r="155" spans="2:16" ht="12.75" customHeight="1">
      <c r="B155" s="164" t="s">
        <v>1035</v>
      </c>
      <c r="C155" s="165">
        <v>0</v>
      </c>
      <c r="D155" s="166">
        <v>0</v>
      </c>
      <c r="E155" s="167">
        <f t="shared" si="4"/>
        <v>0</v>
      </c>
      <c r="F155" s="165">
        <v>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165">
        <v>0</v>
      </c>
      <c r="O155" s="165">
        <v>0</v>
      </c>
      <c r="P155" s="168">
        <v>0</v>
      </c>
    </row>
    <row r="156" spans="2:16" ht="12.75" customHeight="1">
      <c r="B156" s="164" t="s">
        <v>1036</v>
      </c>
      <c r="C156" s="165">
        <v>1</v>
      </c>
      <c r="D156" s="166">
        <v>0</v>
      </c>
      <c r="E156" s="167">
        <f t="shared" si="4"/>
        <v>0</v>
      </c>
      <c r="F156" s="165">
        <v>0</v>
      </c>
      <c r="G156" s="165">
        <v>0</v>
      </c>
      <c r="H156" s="165">
        <v>1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>
        <v>0</v>
      </c>
      <c r="O156" s="165">
        <v>0</v>
      </c>
      <c r="P156" s="168">
        <v>0</v>
      </c>
    </row>
    <row r="157" spans="2:16" ht="12.75" customHeight="1">
      <c r="B157" s="164" t="s">
        <v>1037</v>
      </c>
      <c r="C157" s="165">
        <v>0</v>
      </c>
      <c r="D157" s="166">
        <v>1</v>
      </c>
      <c r="E157" s="167">
        <f t="shared" si="4"/>
        <v>-1</v>
      </c>
      <c r="F157" s="165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>
        <v>0</v>
      </c>
      <c r="O157" s="165">
        <v>0</v>
      </c>
      <c r="P157" s="168">
        <v>0</v>
      </c>
    </row>
    <row r="158" spans="2:16" ht="12.75" customHeight="1">
      <c r="B158" s="164" t="s">
        <v>1038</v>
      </c>
      <c r="C158" s="165">
        <v>269</v>
      </c>
      <c r="D158" s="166">
        <v>238</v>
      </c>
      <c r="E158" s="167">
        <f t="shared" si="4"/>
        <v>0.13025210084033614</v>
      </c>
      <c r="F158" s="165">
        <v>6</v>
      </c>
      <c r="G158" s="165">
        <v>0</v>
      </c>
      <c r="H158" s="165">
        <v>192</v>
      </c>
      <c r="I158" s="165">
        <v>164</v>
      </c>
      <c r="J158" s="165">
        <v>1</v>
      </c>
      <c r="K158" s="165">
        <v>1</v>
      </c>
      <c r="L158" s="165">
        <v>0</v>
      </c>
      <c r="M158" s="165">
        <v>0</v>
      </c>
      <c r="N158" s="165">
        <v>3</v>
      </c>
      <c r="O158" s="165">
        <v>162</v>
      </c>
      <c r="P158" s="168">
        <v>144</v>
      </c>
    </row>
    <row r="159" spans="2:16" ht="12.75" customHeight="1">
      <c r="B159" s="164" t="s">
        <v>1039</v>
      </c>
      <c r="C159" s="165">
        <v>181</v>
      </c>
      <c r="D159" s="166">
        <v>114</v>
      </c>
      <c r="E159" s="167">
        <f t="shared" si="4"/>
        <v>0.5877192982456141</v>
      </c>
      <c r="F159" s="165">
        <v>27</v>
      </c>
      <c r="G159" s="165">
        <v>22</v>
      </c>
      <c r="H159" s="165">
        <v>91</v>
      </c>
      <c r="I159" s="165">
        <v>104</v>
      </c>
      <c r="J159" s="165">
        <v>0</v>
      </c>
      <c r="K159" s="165">
        <v>0</v>
      </c>
      <c r="L159" s="165">
        <v>0</v>
      </c>
      <c r="M159" s="165">
        <v>0</v>
      </c>
      <c r="N159" s="165">
        <v>2</v>
      </c>
      <c r="O159" s="165">
        <v>32</v>
      </c>
      <c r="P159" s="168">
        <v>114</v>
      </c>
    </row>
    <row r="160" spans="2:16" ht="12.75" customHeight="1">
      <c r="B160" s="164" t="s">
        <v>1040</v>
      </c>
      <c r="C160" s="165">
        <v>26</v>
      </c>
      <c r="D160" s="166">
        <v>32</v>
      </c>
      <c r="E160" s="167">
        <f t="shared" si="4"/>
        <v>-0.1875</v>
      </c>
      <c r="F160" s="165">
        <v>1</v>
      </c>
      <c r="G160" s="165">
        <v>0</v>
      </c>
      <c r="H160" s="165">
        <v>19</v>
      </c>
      <c r="I160" s="165">
        <v>12</v>
      </c>
      <c r="J160" s="165">
        <v>1</v>
      </c>
      <c r="K160" s="165">
        <v>0</v>
      </c>
      <c r="L160" s="165">
        <v>0</v>
      </c>
      <c r="M160" s="165">
        <v>0</v>
      </c>
      <c r="N160" s="165">
        <v>0</v>
      </c>
      <c r="O160" s="165">
        <v>7</v>
      </c>
      <c r="P160" s="168">
        <v>5</v>
      </c>
    </row>
    <row r="161" spans="2:16" ht="12.75" customHeight="1">
      <c r="B161" s="164" t="s">
        <v>1041</v>
      </c>
      <c r="C161" s="165">
        <v>0</v>
      </c>
      <c r="D161" s="166">
        <v>1</v>
      </c>
      <c r="E161" s="167">
        <f t="shared" si="4"/>
        <v>-1</v>
      </c>
      <c r="F161" s="165">
        <v>0</v>
      </c>
      <c r="G161" s="165">
        <v>0</v>
      </c>
      <c r="H161" s="165">
        <v>0</v>
      </c>
      <c r="I161" s="165">
        <v>1</v>
      </c>
      <c r="J161" s="165">
        <v>0</v>
      </c>
      <c r="K161" s="165">
        <v>0</v>
      </c>
      <c r="L161" s="165">
        <v>0</v>
      </c>
      <c r="M161" s="165">
        <v>0</v>
      </c>
      <c r="N161" s="165">
        <v>0</v>
      </c>
      <c r="O161" s="165">
        <v>0</v>
      </c>
      <c r="P161" s="168">
        <v>0</v>
      </c>
    </row>
    <row r="162" spans="1:16" s="163" customFormat="1" ht="12.75" customHeight="1">
      <c r="A162" s="152"/>
      <c r="B162" s="174" t="s">
        <v>1042</v>
      </c>
      <c r="C162" s="175">
        <v>1232</v>
      </c>
      <c r="D162" s="175">
        <v>1279</v>
      </c>
      <c r="E162" s="176">
        <f t="shared" si="4"/>
        <v>-0.03674745895230649</v>
      </c>
      <c r="F162" s="175">
        <v>2490</v>
      </c>
      <c r="G162" s="175">
        <v>2309</v>
      </c>
      <c r="H162" s="175">
        <v>709</v>
      </c>
      <c r="I162" s="175">
        <v>531</v>
      </c>
      <c r="J162" s="175">
        <v>0</v>
      </c>
      <c r="K162" s="175">
        <v>0</v>
      </c>
      <c r="L162" s="175">
        <v>0</v>
      </c>
      <c r="M162" s="175">
        <v>0</v>
      </c>
      <c r="N162" s="175">
        <v>2</v>
      </c>
      <c r="O162" s="175">
        <v>0</v>
      </c>
      <c r="P162" s="177">
        <v>2949</v>
      </c>
    </row>
    <row r="163" spans="2:16" ht="12.75" customHeight="1">
      <c r="B163" s="164" t="s">
        <v>1043</v>
      </c>
      <c r="C163" s="165">
        <v>0</v>
      </c>
      <c r="D163" s="166">
        <v>3</v>
      </c>
      <c r="E163" s="167">
        <f t="shared" si="4"/>
        <v>-1</v>
      </c>
      <c r="F163" s="165">
        <v>10</v>
      </c>
      <c r="G163" s="165">
        <v>6</v>
      </c>
      <c r="H163" s="165">
        <v>0</v>
      </c>
      <c r="I163" s="165">
        <v>0</v>
      </c>
      <c r="J163" s="165">
        <v>0</v>
      </c>
      <c r="K163" s="165">
        <v>0</v>
      </c>
      <c r="L163" s="165">
        <v>0</v>
      </c>
      <c r="M163" s="165">
        <v>0</v>
      </c>
      <c r="N163" s="165">
        <v>2</v>
      </c>
      <c r="O163" s="165">
        <v>0</v>
      </c>
      <c r="P163" s="168">
        <v>13</v>
      </c>
    </row>
    <row r="164" spans="2:16" ht="12.75" customHeight="1">
      <c r="B164" s="164" t="s">
        <v>1044</v>
      </c>
      <c r="C164" s="165">
        <v>760</v>
      </c>
      <c r="D164" s="166">
        <v>743</v>
      </c>
      <c r="E164" s="167">
        <f t="shared" si="4"/>
        <v>0.02288021534320323</v>
      </c>
      <c r="F164" s="165">
        <v>1690</v>
      </c>
      <c r="G164" s="165">
        <v>1550</v>
      </c>
      <c r="H164" s="165">
        <v>494</v>
      </c>
      <c r="I164" s="165">
        <v>373</v>
      </c>
      <c r="J164" s="165">
        <v>0</v>
      </c>
      <c r="K164" s="165">
        <v>0</v>
      </c>
      <c r="L164" s="165">
        <v>0</v>
      </c>
      <c r="M164" s="165">
        <v>0</v>
      </c>
      <c r="N164" s="165">
        <v>0</v>
      </c>
      <c r="O164" s="165">
        <v>0</v>
      </c>
      <c r="P164" s="168">
        <v>2025</v>
      </c>
    </row>
    <row r="165" spans="2:16" ht="12.75" customHeight="1">
      <c r="B165" s="164" t="s">
        <v>1045</v>
      </c>
      <c r="C165" s="165">
        <v>35</v>
      </c>
      <c r="D165" s="166">
        <v>42</v>
      </c>
      <c r="E165" s="167">
        <f t="shared" si="4"/>
        <v>-0.16666666666666666</v>
      </c>
      <c r="F165" s="165">
        <v>16</v>
      </c>
      <c r="G165" s="165">
        <v>13</v>
      </c>
      <c r="H165" s="165">
        <v>13</v>
      </c>
      <c r="I165" s="165">
        <v>6</v>
      </c>
      <c r="J165" s="165">
        <v>0</v>
      </c>
      <c r="K165" s="165">
        <v>0</v>
      </c>
      <c r="L165" s="165">
        <v>0</v>
      </c>
      <c r="M165" s="165">
        <v>0</v>
      </c>
      <c r="N165" s="165">
        <v>0</v>
      </c>
      <c r="O165" s="165">
        <v>0</v>
      </c>
      <c r="P165" s="168">
        <v>15</v>
      </c>
    </row>
    <row r="166" spans="2:16" ht="12.75" customHeight="1">
      <c r="B166" s="169" t="s">
        <v>1046</v>
      </c>
      <c r="C166" s="165">
        <v>0</v>
      </c>
      <c r="D166" s="166">
        <v>2</v>
      </c>
      <c r="E166" s="167">
        <f t="shared" si="4"/>
        <v>-1</v>
      </c>
      <c r="F166" s="165">
        <v>4</v>
      </c>
      <c r="G166" s="165">
        <v>1</v>
      </c>
      <c r="H166" s="165">
        <v>0</v>
      </c>
      <c r="I166" s="165">
        <v>0</v>
      </c>
      <c r="J166" s="165">
        <v>0</v>
      </c>
      <c r="K166" s="165">
        <v>0</v>
      </c>
      <c r="L166" s="165">
        <v>0</v>
      </c>
      <c r="M166" s="165">
        <v>0</v>
      </c>
      <c r="N166" s="165">
        <v>0</v>
      </c>
      <c r="O166" s="165">
        <v>0</v>
      </c>
      <c r="P166" s="168">
        <v>2</v>
      </c>
    </row>
    <row r="167" spans="2:16" ht="12.75" customHeight="1">
      <c r="B167" s="164" t="s">
        <v>1047</v>
      </c>
      <c r="C167" s="165">
        <v>9</v>
      </c>
      <c r="D167" s="166">
        <v>15</v>
      </c>
      <c r="E167" s="167">
        <f t="shared" si="4"/>
        <v>-0.4</v>
      </c>
      <c r="F167" s="165">
        <v>27</v>
      </c>
      <c r="G167" s="165">
        <v>27</v>
      </c>
      <c r="H167" s="165">
        <v>19</v>
      </c>
      <c r="I167" s="165">
        <v>12</v>
      </c>
      <c r="J167" s="165">
        <v>0</v>
      </c>
      <c r="K167" s="165">
        <v>0</v>
      </c>
      <c r="L167" s="165">
        <v>0</v>
      </c>
      <c r="M167" s="165">
        <v>0</v>
      </c>
      <c r="N167" s="165">
        <v>0</v>
      </c>
      <c r="O167" s="165">
        <v>0</v>
      </c>
      <c r="P167" s="168">
        <v>85</v>
      </c>
    </row>
    <row r="168" spans="2:16" ht="12.75" customHeight="1">
      <c r="B168" s="164" t="s">
        <v>1048</v>
      </c>
      <c r="C168" s="165">
        <v>414</v>
      </c>
      <c r="D168" s="166">
        <v>459</v>
      </c>
      <c r="E168" s="167">
        <f t="shared" si="4"/>
        <v>-0.09803921568627451</v>
      </c>
      <c r="F168" s="165">
        <v>741</v>
      </c>
      <c r="G168" s="165">
        <v>712</v>
      </c>
      <c r="H168" s="165">
        <v>178</v>
      </c>
      <c r="I168" s="165">
        <v>137</v>
      </c>
      <c r="J168" s="165">
        <v>0</v>
      </c>
      <c r="K168" s="165">
        <v>0</v>
      </c>
      <c r="L168" s="165">
        <v>0</v>
      </c>
      <c r="M168" s="165">
        <v>0</v>
      </c>
      <c r="N168" s="165">
        <v>0</v>
      </c>
      <c r="O168" s="165">
        <v>0</v>
      </c>
      <c r="P168" s="168">
        <v>809</v>
      </c>
    </row>
    <row r="169" spans="2:16" ht="12.75" customHeight="1">
      <c r="B169" s="169" t="s">
        <v>1049</v>
      </c>
      <c r="C169" s="170">
        <v>14</v>
      </c>
      <c r="D169" s="171">
        <v>15</v>
      </c>
      <c r="E169" s="172">
        <f t="shared" si="4"/>
        <v>-0.06666666666666667</v>
      </c>
      <c r="F169" s="170">
        <v>2</v>
      </c>
      <c r="G169" s="170">
        <v>0</v>
      </c>
      <c r="H169" s="170">
        <v>5</v>
      </c>
      <c r="I169" s="170">
        <v>3</v>
      </c>
      <c r="J169" s="170">
        <v>0</v>
      </c>
      <c r="K169" s="170">
        <v>0</v>
      </c>
      <c r="L169" s="170">
        <v>0</v>
      </c>
      <c r="M169" s="170">
        <v>0</v>
      </c>
      <c r="N169" s="170">
        <v>0</v>
      </c>
      <c r="O169" s="170">
        <v>0</v>
      </c>
      <c r="P169" s="173">
        <v>0</v>
      </c>
    </row>
    <row r="170" spans="2:16" ht="12.75" customHeight="1">
      <c r="B170" s="174" t="s">
        <v>1050</v>
      </c>
      <c r="C170" s="175">
        <v>485</v>
      </c>
      <c r="D170" s="175">
        <v>430</v>
      </c>
      <c r="E170" s="176">
        <f t="shared" si="4"/>
        <v>0.12790697674418605</v>
      </c>
      <c r="F170" s="175">
        <v>15</v>
      </c>
      <c r="G170" s="175">
        <v>13</v>
      </c>
      <c r="H170" s="175">
        <v>118</v>
      </c>
      <c r="I170" s="175">
        <v>94</v>
      </c>
      <c r="J170" s="175">
        <v>0</v>
      </c>
      <c r="K170" s="175">
        <v>2</v>
      </c>
      <c r="L170" s="175">
        <v>0</v>
      </c>
      <c r="M170" s="175">
        <v>0</v>
      </c>
      <c r="N170" s="175">
        <v>5</v>
      </c>
      <c r="O170" s="175">
        <v>2</v>
      </c>
      <c r="P170" s="177">
        <v>111</v>
      </c>
    </row>
    <row r="171" spans="2:16" ht="12.75" customHeight="1">
      <c r="B171" s="164" t="s">
        <v>1051</v>
      </c>
      <c r="C171" s="165">
        <v>124</v>
      </c>
      <c r="D171" s="166">
        <v>85</v>
      </c>
      <c r="E171" s="167">
        <f t="shared" si="4"/>
        <v>0.4588235294117647</v>
      </c>
      <c r="F171" s="165">
        <v>0</v>
      </c>
      <c r="G171" s="165">
        <v>0</v>
      </c>
      <c r="H171" s="165">
        <v>3</v>
      </c>
      <c r="I171" s="165">
        <v>2</v>
      </c>
      <c r="J171" s="165">
        <v>0</v>
      </c>
      <c r="K171" s="165">
        <v>0</v>
      </c>
      <c r="L171" s="165">
        <v>0</v>
      </c>
      <c r="M171" s="165">
        <v>0</v>
      </c>
      <c r="N171" s="165">
        <v>0</v>
      </c>
      <c r="O171" s="165">
        <v>0</v>
      </c>
      <c r="P171" s="168">
        <v>2</v>
      </c>
    </row>
    <row r="172" spans="2:16" ht="12.75" customHeight="1">
      <c r="B172" s="164" t="s">
        <v>1052</v>
      </c>
      <c r="C172" s="165">
        <v>2</v>
      </c>
      <c r="D172" s="166">
        <v>1</v>
      </c>
      <c r="E172" s="167">
        <f t="shared" si="4"/>
        <v>1</v>
      </c>
      <c r="F172" s="165">
        <v>0</v>
      </c>
      <c r="G172" s="165">
        <v>0</v>
      </c>
      <c r="H172" s="165">
        <v>0</v>
      </c>
      <c r="I172" s="165">
        <v>0</v>
      </c>
      <c r="J172" s="165">
        <v>0</v>
      </c>
      <c r="K172" s="165">
        <v>0</v>
      </c>
      <c r="L172" s="165">
        <v>0</v>
      </c>
      <c r="M172" s="165">
        <v>0</v>
      </c>
      <c r="N172" s="165">
        <v>0</v>
      </c>
      <c r="O172" s="165">
        <v>0</v>
      </c>
      <c r="P172" s="168">
        <v>0</v>
      </c>
    </row>
    <row r="173" spans="2:16" ht="12.75" customHeight="1">
      <c r="B173" s="164" t="s">
        <v>1053</v>
      </c>
      <c r="C173" s="165">
        <v>194</v>
      </c>
      <c r="D173" s="166">
        <v>183</v>
      </c>
      <c r="E173" s="167">
        <f t="shared" si="4"/>
        <v>0.060109289617486336</v>
      </c>
      <c r="F173" s="165">
        <v>11</v>
      </c>
      <c r="G173" s="165">
        <v>9</v>
      </c>
      <c r="H173" s="165">
        <v>76</v>
      </c>
      <c r="I173" s="165">
        <v>54</v>
      </c>
      <c r="J173" s="165">
        <v>0</v>
      </c>
      <c r="K173" s="165">
        <v>1</v>
      </c>
      <c r="L173" s="165">
        <v>0</v>
      </c>
      <c r="M173" s="165">
        <v>0</v>
      </c>
      <c r="N173" s="165">
        <v>5</v>
      </c>
      <c r="O173" s="165">
        <v>2</v>
      </c>
      <c r="P173" s="168">
        <v>60</v>
      </c>
    </row>
    <row r="174" spans="2:16" ht="12.75" customHeight="1">
      <c r="B174" s="164" t="s">
        <v>1054</v>
      </c>
      <c r="C174" s="165">
        <v>3</v>
      </c>
      <c r="D174" s="166">
        <v>1</v>
      </c>
      <c r="E174" s="167">
        <f t="shared" si="4"/>
        <v>2</v>
      </c>
      <c r="F174" s="165">
        <v>0</v>
      </c>
      <c r="G174" s="165">
        <v>0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5">
        <v>0</v>
      </c>
      <c r="N174" s="165">
        <v>0</v>
      </c>
      <c r="O174" s="165">
        <v>0</v>
      </c>
      <c r="P174" s="168">
        <v>1</v>
      </c>
    </row>
    <row r="175" spans="1:16" s="163" customFormat="1" ht="12.75" customHeight="1">
      <c r="A175" s="152"/>
      <c r="B175" s="164" t="s">
        <v>1055</v>
      </c>
      <c r="C175" s="165">
        <v>11</v>
      </c>
      <c r="D175" s="166">
        <v>21</v>
      </c>
      <c r="E175" s="167">
        <f t="shared" si="4"/>
        <v>-0.47619047619047616</v>
      </c>
      <c r="F175" s="165">
        <v>3</v>
      </c>
      <c r="G175" s="165">
        <v>3</v>
      </c>
      <c r="H175" s="165">
        <v>8</v>
      </c>
      <c r="I175" s="165">
        <v>13</v>
      </c>
      <c r="J175" s="165">
        <v>0</v>
      </c>
      <c r="K175" s="165">
        <v>0</v>
      </c>
      <c r="L175" s="165">
        <v>0</v>
      </c>
      <c r="M175" s="165">
        <v>0</v>
      </c>
      <c r="N175" s="165">
        <v>0</v>
      </c>
      <c r="O175" s="165">
        <v>0</v>
      </c>
      <c r="P175" s="168">
        <v>37</v>
      </c>
    </row>
    <row r="176" spans="2:16" ht="12.75" customHeight="1">
      <c r="B176" s="164" t="s">
        <v>1056</v>
      </c>
      <c r="C176" s="165">
        <v>0</v>
      </c>
      <c r="D176" s="166">
        <v>1</v>
      </c>
      <c r="E176" s="167">
        <f t="shared" si="4"/>
        <v>-1</v>
      </c>
      <c r="F176" s="165">
        <v>0</v>
      </c>
      <c r="G176" s="165">
        <v>0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5">
        <v>0</v>
      </c>
      <c r="O176" s="165">
        <v>0</v>
      </c>
      <c r="P176" s="168">
        <v>0</v>
      </c>
    </row>
    <row r="177" spans="2:16" ht="12.75" customHeight="1">
      <c r="B177" s="164" t="s">
        <v>1057</v>
      </c>
      <c r="C177" s="165">
        <v>60</v>
      </c>
      <c r="D177" s="166">
        <v>62</v>
      </c>
      <c r="E177" s="167">
        <f t="shared" si="4"/>
        <v>-0.03225806451612903</v>
      </c>
      <c r="F177" s="165">
        <v>0</v>
      </c>
      <c r="G177" s="165">
        <v>0</v>
      </c>
      <c r="H177" s="165">
        <v>19</v>
      </c>
      <c r="I177" s="165">
        <v>15</v>
      </c>
      <c r="J177" s="165">
        <v>0</v>
      </c>
      <c r="K177" s="165">
        <v>0</v>
      </c>
      <c r="L177" s="165">
        <v>0</v>
      </c>
      <c r="M177" s="165">
        <v>0</v>
      </c>
      <c r="N177" s="165">
        <v>0</v>
      </c>
      <c r="O177" s="165">
        <v>0</v>
      </c>
      <c r="P177" s="168">
        <v>6</v>
      </c>
    </row>
    <row r="178" spans="2:16" ht="12.75" customHeight="1">
      <c r="B178" s="164" t="s">
        <v>1058</v>
      </c>
      <c r="C178" s="165">
        <v>2</v>
      </c>
      <c r="D178" s="166">
        <v>2</v>
      </c>
      <c r="E178" s="167">
        <f t="shared" si="4"/>
        <v>0</v>
      </c>
      <c r="F178" s="165">
        <v>0</v>
      </c>
      <c r="G178" s="165">
        <v>0</v>
      </c>
      <c r="H178" s="165">
        <v>2</v>
      </c>
      <c r="I178" s="165">
        <v>1</v>
      </c>
      <c r="J178" s="165">
        <v>0</v>
      </c>
      <c r="K178" s="165">
        <v>0</v>
      </c>
      <c r="L178" s="165">
        <v>0</v>
      </c>
      <c r="M178" s="165">
        <v>0</v>
      </c>
      <c r="N178" s="165">
        <v>0</v>
      </c>
      <c r="O178" s="165">
        <v>0</v>
      </c>
      <c r="P178" s="168">
        <v>0</v>
      </c>
    </row>
    <row r="179" spans="2:16" ht="12.75" customHeight="1">
      <c r="B179" s="164" t="s">
        <v>1059</v>
      </c>
      <c r="C179" s="165">
        <v>1</v>
      </c>
      <c r="D179" s="166">
        <v>0</v>
      </c>
      <c r="E179" s="167">
        <f t="shared" si="4"/>
        <v>0</v>
      </c>
      <c r="F179" s="165">
        <v>0</v>
      </c>
      <c r="G179" s="165">
        <v>0</v>
      </c>
      <c r="H179" s="165">
        <v>0</v>
      </c>
      <c r="I179" s="165">
        <v>0</v>
      </c>
      <c r="J179" s="165">
        <v>0</v>
      </c>
      <c r="K179" s="165">
        <v>0</v>
      </c>
      <c r="L179" s="165">
        <v>0</v>
      </c>
      <c r="M179" s="165">
        <v>0</v>
      </c>
      <c r="N179" s="165">
        <v>0</v>
      </c>
      <c r="O179" s="165">
        <v>0</v>
      </c>
      <c r="P179" s="168">
        <v>0</v>
      </c>
    </row>
    <row r="180" spans="2:16" ht="12.75" customHeight="1">
      <c r="B180" s="164" t="s">
        <v>1060</v>
      </c>
      <c r="C180" s="165">
        <v>4</v>
      </c>
      <c r="D180" s="166">
        <v>1</v>
      </c>
      <c r="E180" s="167">
        <f t="shared" si="4"/>
        <v>3</v>
      </c>
      <c r="F180" s="165">
        <v>0</v>
      </c>
      <c r="G180" s="165">
        <v>0</v>
      </c>
      <c r="H180" s="165">
        <v>2</v>
      </c>
      <c r="I180" s="165">
        <v>1</v>
      </c>
      <c r="J180" s="165">
        <v>0</v>
      </c>
      <c r="K180" s="165">
        <v>0</v>
      </c>
      <c r="L180" s="165">
        <v>0</v>
      </c>
      <c r="M180" s="165">
        <v>0</v>
      </c>
      <c r="N180" s="165">
        <v>0</v>
      </c>
      <c r="O180" s="165">
        <v>0</v>
      </c>
      <c r="P180" s="168">
        <v>2</v>
      </c>
    </row>
    <row r="181" spans="2:16" ht="12.75" customHeight="1">
      <c r="B181" s="164" t="s">
        <v>1061</v>
      </c>
      <c r="C181" s="165">
        <v>75</v>
      </c>
      <c r="D181" s="166">
        <v>66</v>
      </c>
      <c r="E181" s="167">
        <f t="shared" si="4"/>
        <v>0.13636363636363635</v>
      </c>
      <c r="F181" s="165">
        <v>1</v>
      </c>
      <c r="G181" s="165">
        <v>1</v>
      </c>
      <c r="H181" s="165">
        <v>4</v>
      </c>
      <c r="I181" s="165">
        <v>5</v>
      </c>
      <c r="J181" s="165">
        <v>0</v>
      </c>
      <c r="K181" s="165">
        <v>1</v>
      </c>
      <c r="L181" s="165">
        <v>0</v>
      </c>
      <c r="M181" s="165">
        <v>0</v>
      </c>
      <c r="N181" s="165">
        <v>0</v>
      </c>
      <c r="O181" s="165">
        <v>0</v>
      </c>
      <c r="P181" s="168">
        <v>2</v>
      </c>
    </row>
    <row r="182" spans="2:16" ht="12.75" customHeight="1">
      <c r="B182" s="164" t="s">
        <v>1062</v>
      </c>
      <c r="C182" s="165">
        <v>3</v>
      </c>
      <c r="D182" s="166">
        <v>3</v>
      </c>
      <c r="E182" s="167">
        <f t="shared" si="4"/>
        <v>0</v>
      </c>
      <c r="F182" s="165">
        <v>0</v>
      </c>
      <c r="G182" s="165">
        <v>0</v>
      </c>
      <c r="H182" s="165">
        <v>1</v>
      </c>
      <c r="I182" s="165">
        <v>1</v>
      </c>
      <c r="J182" s="165">
        <v>0</v>
      </c>
      <c r="K182" s="165">
        <v>0</v>
      </c>
      <c r="L182" s="165">
        <v>0</v>
      </c>
      <c r="M182" s="165">
        <v>0</v>
      </c>
      <c r="N182" s="165">
        <v>0</v>
      </c>
      <c r="O182" s="165">
        <v>0</v>
      </c>
      <c r="P182" s="168">
        <v>1</v>
      </c>
    </row>
    <row r="183" spans="2:16" ht="12.75" customHeight="1">
      <c r="B183" s="169" t="s">
        <v>1063</v>
      </c>
      <c r="C183" s="170">
        <v>5</v>
      </c>
      <c r="D183" s="171">
        <v>4</v>
      </c>
      <c r="E183" s="172">
        <f t="shared" si="4"/>
        <v>0.25</v>
      </c>
      <c r="F183" s="170">
        <v>0</v>
      </c>
      <c r="G183" s="170">
        <v>0</v>
      </c>
      <c r="H183" s="170">
        <v>3</v>
      </c>
      <c r="I183" s="170">
        <v>1</v>
      </c>
      <c r="J183" s="170">
        <v>0</v>
      </c>
      <c r="K183" s="170">
        <v>0</v>
      </c>
      <c r="L183" s="170">
        <v>0</v>
      </c>
      <c r="M183" s="170">
        <v>0</v>
      </c>
      <c r="N183" s="170">
        <v>0</v>
      </c>
      <c r="O183" s="170">
        <v>0</v>
      </c>
      <c r="P183" s="173">
        <v>0</v>
      </c>
    </row>
    <row r="184" spans="2:16" ht="12.75" customHeight="1">
      <c r="B184" s="169" t="s">
        <v>1064</v>
      </c>
      <c r="C184" s="170">
        <v>1</v>
      </c>
      <c r="D184" s="171">
        <v>0</v>
      </c>
      <c r="E184" s="172">
        <f t="shared" si="4"/>
        <v>0</v>
      </c>
      <c r="F184" s="170">
        <v>0</v>
      </c>
      <c r="G184" s="170">
        <v>0</v>
      </c>
      <c r="H184" s="170">
        <v>0</v>
      </c>
      <c r="I184" s="170">
        <v>1</v>
      </c>
      <c r="J184" s="170">
        <v>0</v>
      </c>
      <c r="K184" s="170">
        <v>0</v>
      </c>
      <c r="L184" s="170">
        <v>0</v>
      </c>
      <c r="M184" s="170">
        <v>0</v>
      </c>
      <c r="N184" s="170">
        <v>0</v>
      </c>
      <c r="O184" s="170">
        <v>0</v>
      </c>
      <c r="P184" s="173">
        <v>0</v>
      </c>
    </row>
    <row r="185" spans="2:16" ht="12.75" customHeight="1">
      <c r="B185" s="174" t="s">
        <v>1065</v>
      </c>
      <c r="C185" s="175">
        <v>88</v>
      </c>
      <c r="D185" s="175">
        <v>88</v>
      </c>
      <c r="E185" s="176">
        <f t="shared" si="4"/>
        <v>0</v>
      </c>
      <c r="F185" s="175">
        <v>11</v>
      </c>
      <c r="G185" s="175">
        <v>11</v>
      </c>
      <c r="H185" s="175">
        <v>27</v>
      </c>
      <c r="I185" s="175">
        <v>25</v>
      </c>
      <c r="J185" s="175">
        <v>0</v>
      </c>
      <c r="K185" s="175">
        <v>0</v>
      </c>
      <c r="L185" s="175">
        <v>1</v>
      </c>
      <c r="M185" s="175">
        <v>1</v>
      </c>
      <c r="N185" s="175">
        <v>31</v>
      </c>
      <c r="O185" s="175">
        <v>1</v>
      </c>
      <c r="P185" s="177">
        <v>51</v>
      </c>
    </row>
    <row r="186" spans="2:16" ht="12.75" customHeight="1">
      <c r="B186" s="164" t="s">
        <v>1066</v>
      </c>
      <c r="C186" s="165">
        <v>8</v>
      </c>
      <c r="D186" s="166">
        <v>13</v>
      </c>
      <c r="E186" s="167">
        <f t="shared" si="4"/>
        <v>-0.38461538461538464</v>
      </c>
      <c r="F186" s="165">
        <v>0</v>
      </c>
      <c r="G186" s="165">
        <v>0</v>
      </c>
      <c r="H186" s="165">
        <v>1</v>
      </c>
      <c r="I186" s="165">
        <v>4</v>
      </c>
      <c r="J186" s="165">
        <v>0</v>
      </c>
      <c r="K186" s="165">
        <v>0</v>
      </c>
      <c r="L186" s="165">
        <v>0</v>
      </c>
      <c r="M186" s="165">
        <v>0</v>
      </c>
      <c r="N186" s="165">
        <v>11</v>
      </c>
      <c r="O186" s="165">
        <v>0</v>
      </c>
      <c r="P186" s="168">
        <v>6</v>
      </c>
    </row>
    <row r="187" spans="2:16" ht="12.75" customHeight="1">
      <c r="B187" s="164" t="s">
        <v>1067</v>
      </c>
      <c r="C187" s="165">
        <v>0</v>
      </c>
      <c r="D187" s="166">
        <v>0</v>
      </c>
      <c r="E187" s="167">
        <f t="shared" si="4"/>
        <v>0</v>
      </c>
      <c r="F187" s="165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65">
        <v>0</v>
      </c>
      <c r="O187" s="165">
        <v>0</v>
      </c>
      <c r="P187" s="168">
        <v>0</v>
      </c>
    </row>
    <row r="188" spans="2:16" ht="12.75" customHeight="1">
      <c r="B188" s="164" t="s">
        <v>1068</v>
      </c>
      <c r="C188" s="165">
        <v>4</v>
      </c>
      <c r="D188" s="166">
        <v>3</v>
      </c>
      <c r="E188" s="167">
        <f t="shared" si="4"/>
        <v>0.3333333333333333</v>
      </c>
      <c r="F188" s="165">
        <v>0</v>
      </c>
      <c r="G188" s="165">
        <v>0</v>
      </c>
      <c r="H188" s="165">
        <v>3</v>
      </c>
      <c r="I188" s="165">
        <v>6</v>
      </c>
      <c r="J188" s="165">
        <v>0</v>
      </c>
      <c r="K188" s="165">
        <v>0</v>
      </c>
      <c r="L188" s="165">
        <v>0</v>
      </c>
      <c r="M188" s="165">
        <v>0</v>
      </c>
      <c r="N188" s="165">
        <v>0</v>
      </c>
      <c r="O188" s="165">
        <v>0</v>
      </c>
      <c r="P188" s="168">
        <v>0</v>
      </c>
    </row>
    <row r="189" spans="2:16" ht="12.75" customHeight="1">
      <c r="B189" s="164" t="s">
        <v>1069</v>
      </c>
      <c r="C189" s="165">
        <v>1</v>
      </c>
      <c r="D189" s="166">
        <v>1</v>
      </c>
      <c r="E189" s="167">
        <f t="shared" si="4"/>
        <v>0</v>
      </c>
      <c r="F189" s="165">
        <v>0</v>
      </c>
      <c r="G189" s="165">
        <v>0</v>
      </c>
      <c r="H189" s="165">
        <v>0</v>
      </c>
      <c r="I189" s="165">
        <v>0</v>
      </c>
      <c r="J189" s="165">
        <v>0</v>
      </c>
      <c r="K189" s="165">
        <v>0</v>
      </c>
      <c r="L189" s="165">
        <v>0</v>
      </c>
      <c r="M189" s="165">
        <v>0</v>
      </c>
      <c r="N189" s="165">
        <v>0</v>
      </c>
      <c r="O189" s="165">
        <v>0</v>
      </c>
      <c r="P189" s="168">
        <v>0</v>
      </c>
    </row>
    <row r="190" spans="1:16" s="163" customFormat="1" ht="12.75" customHeight="1">
      <c r="A190" s="152"/>
      <c r="B190" s="164" t="s">
        <v>1070</v>
      </c>
      <c r="C190" s="165">
        <v>54</v>
      </c>
      <c r="D190" s="166">
        <v>57</v>
      </c>
      <c r="E190" s="167">
        <f t="shared" si="4"/>
        <v>-0.05263157894736842</v>
      </c>
      <c r="F190" s="165">
        <v>11</v>
      </c>
      <c r="G190" s="165">
        <v>11</v>
      </c>
      <c r="H190" s="165">
        <v>22</v>
      </c>
      <c r="I190" s="165">
        <v>12</v>
      </c>
      <c r="J190" s="165">
        <v>0</v>
      </c>
      <c r="K190" s="165">
        <v>0</v>
      </c>
      <c r="L190" s="165">
        <v>0</v>
      </c>
      <c r="M190" s="165">
        <v>0</v>
      </c>
      <c r="N190" s="165">
        <v>9</v>
      </c>
      <c r="O190" s="165">
        <v>0</v>
      </c>
      <c r="P190" s="168">
        <v>35</v>
      </c>
    </row>
    <row r="191" spans="2:16" ht="12.75" customHeight="1">
      <c r="B191" s="164" t="s">
        <v>1071</v>
      </c>
      <c r="C191" s="165">
        <v>0</v>
      </c>
      <c r="D191" s="166">
        <v>0</v>
      </c>
      <c r="E191" s="167">
        <f t="shared" si="4"/>
        <v>0</v>
      </c>
      <c r="F191" s="165">
        <v>0</v>
      </c>
      <c r="G191" s="165">
        <v>0</v>
      </c>
      <c r="H191" s="165">
        <v>0</v>
      </c>
      <c r="I191" s="165">
        <v>0</v>
      </c>
      <c r="J191" s="165">
        <v>0</v>
      </c>
      <c r="K191" s="165">
        <v>0</v>
      </c>
      <c r="L191" s="165">
        <v>0</v>
      </c>
      <c r="M191" s="165">
        <v>0</v>
      </c>
      <c r="N191" s="165">
        <v>0</v>
      </c>
      <c r="O191" s="165">
        <v>0</v>
      </c>
      <c r="P191" s="168">
        <v>0</v>
      </c>
    </row>
    <row r="192" spans="2:16" ht="12.75" customHeight="1">
      <c r="B192" s="164" t="s">
        <v>1072</v>
      </c>
      <c r="C192" s="165">
        <v>0</v>
      </c>
      <c r="D192" s="166">
        <v>0</v>
      </c>
      <c r="E192" s="167">
        <f t="shared" si="4"/>
        <v>0</v>
      </c>
      <c r="F192" s="165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5">
        <v>0</v>
      </c>
      <c r="N192" s="165">
        <v>0</v>
      </c>
      <c r="O192" s="165">
        <v>0</v>
      </c>
      <c r="P192" s="168">
        <v>0</v>
      </c>
    </row>
    <row r="193" spans="2:16" ht="12.75" customHeight="1">
      <c r="B193" s="164" t="s">
        <v>1073</v>
      </c>
      <c r="C193" s="165">
        <v>0</v>
      </c>
      <c r="D193" s="166">
        <v>0</v>
      </c>
      <c r="E193" s="167">
        <f t="shared" si="4"/>
        <v>0</v>
      </c>
      <c r="F193" s="165">
        <v>0</v>
      </c>
      <c r="G193" s="165">
        <v>0</v>
      </c>
      <c r="H193" s="165">
        <v>0</v>
      </c>
      <c r="I193" s="165">
        <v>0</v>
      </c>
      <c r="J193" s="165">
        <v>0</v>
      </c>
      <c r="K193" s="165">
        <v>0</v>
      </c>
      <c r="L193" s="165">
        <v>0</v>
      </c>
      <c r="M193" s="165">
        <v>0</v>
      </c>
      <c r="N193" s="165">
        <v>0</v>
      </c>
      <c r="O193" s="165">
        <v>0</v>
      </c>
      <c r="P193" s="168">
        <v>0</v>
      </c>
    </row>
    <row r="194" spans="2:16" ht="12.75" customHeight="1">
      <c r="B194" s="164" t="s">
        <v>1074</v>
      </c>
      <c r="C194" s="165">
        <v>0</v>
      </c>
      <c r="D194" s="166">
        <v>0</v>
      </c>
      <c r="E194" s="167">
        <f t="shared" si="4"/>
        <v>0</v>
      </c>
      <c r="F194" s="165">
        <v>0</v>
      </c>
      <c r="G194" s="165">
        <v>0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5">
        <v>0</v>
      </c>
      <c r="N194" s="165">
        <v>0</v>
      </c>
      <c r="O194" s="165">
        <v>0</v>
      </c>
      <c r="P194" s="168">
        <v>0</v>
      </c>
    </row>
    <row r="195" spans="2:16" ht="12.75" customHeight="1">
      <c r="B195" s="164" t="s">
        <v>1075</v>
      </c>
      <c r="C195" s="165">
        <v>3</v>
      </c>
      <c r="D195" s="166">
        <v>0</v>
      </c>
      <c r="E195" s="167">
        <f t="shared" si="4"/>
        <v>0</v>
      </c>
      <c r="F195" s="165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>
        <v>0</v>
      </c>
      <c r="O195" s="165">
        <v>0</v>
      </c>
      <c r="P195" s="168">
        <v>0</v>
      </c>
    </row>
    <row r="196" spans="2:16" ht="12.75" customHeight="1">
      <c r="B196" s="164" t="s">
        <v>1076</v>
      </c>
      <c r="C196" s="165">
        <v>2</v>
      </c>
      <c r="D196" s="166">
        <v>2</v>
      </c>
      <c r="E196" s="167">
        <f t="shared" si="4"/>
        <v>0</v>
      </c>
      <c r="F196" s="165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0</v>
      </c>
      <c r="N196" s="165">
        <v>2</v>
      </c>
      <c r="O196" s="165">
        <v>1</v>
      </c>
      <c r="P196" s="168">
        <v>3</v>
      </c>
    </row>
    <row r="197" spans="2:16" ht="12.75" customHeight="1">
      <c r="B197" s="164" t="s">
        <v>1077</v>
      </c>
      <c r="C197" s="165">
        <v>0</v>
      </c>
      <c r="D197" s="166">
        <v>1</v>
      </c>
      <c r="E197" s="167">
        <f t="shared" si="4"/>
        <v>-1</v>
      </c>
      <c r="F197" s="165">
        <v>0</v>
      </c>
      <c r="G197" s="165">
        <v>0</v>
      </c>
      <c r="H197" s="165">
        <v>0</v>
      </c>
      <c r="I197" s="165">
        <v>1</v>
      </c>
      <c r="J197" s="165">
        <v>0</v>
      </c>
      <c r="K197" s="165">
        <v>0</v>
      </c>
      <c r="L197" s="165">
        <v>0</v>
      </c>
      <c r="M197" s="165">
        <v>0</v>
      </c>
      <c r="N197" s="165">
        <v>1</v>
      </c>
      <c r="O197" s="165">
        <v>0</v>
      </c>
      <c r="P197" s="168">
        <v>1</v>
      </c>
    </row>
    <row r="198" spans="2:16" ht="12.75" customHeight="1">
      <c r="B198" s="164" t="s">
        <v>1078</v>
      </c>
      <c r="C198" s="165">
        <v>13</v>
      </c>
      <c r="D198" s="166">
        <v>9</v>
      </c>
      <c r="E198" s="167">
        <f aca="true" t="shared" si="5" ref="E198:E261">IF(IF(D198="S/D",0,D198)&lt;&gt;0,(C198-D198)/D198,0)</f>
        <v>0.4444444444444444</v>
      </c>
      <c r="F198" s="165">
        <v>0</v>
      </c>
      <c r="G198" s="165">
        <v>0</v>
      </c>
      <c r="H198" s="165">
        <v>1</v>
      </c>
      <c r="I198" s="165">
        <v>1</v>
      </c>
      <c r="J198" s="165">
        <v>0</v>
      </c>
      <c r="K198" s="165">
        <v>0</v>
      </c>
      <c r="L198" s="165">
        <v>1</v>
      </c>
      <c r="M198" s="165">
        <v>0</v>
      </c>
      <c r="N198" s="165">
        <v>8</v>
      </c>
      <c r="O198" s="165">
        <v>0</v>
      </c>
      <c r="P198" s="168">
        <v>3</v>
      </c>
    </row>
    <row r="199" spans="2:16" ht="12.75" customHeight="1">
      <c r="B199" s="164" t="s">
        <v>1079</v>
      </c>
      <c r="C199" s="165">
        <v>0</v>
      </c>
      <c r="D199" s="166">
        <v>0</v>
      </c>
      <c r="E199" s="167">
        <f t="shared" si="5"/>
        <v>0</v>
      </c>
      <c r="F199" s="165">
        <v>0</v>
      </c>
      <c r="G199" s="165">
        <v>0</v>
      </c>
      <c r="H199" s="165">
        <v>0</v>
      </c>
      <c r="I199" s="165">
        <v>1</v>
      </c>
      <c r="J199" s="165">
        <v>0</v>
      </c>
      <c r="K199" s="165">
        <v>0</v>
      </c>
      <c r="L199" s="165">
        <v>0</v>
      </c>
      <c r="M199" s="165">
        <v>0</v>
      </c>
      <c r="N199" s="165">
        <v>0</v>
      </c>
      <c r="O199" s="165">
        <v>0</v>
      </c>
      <c r="P199" s="168">
        <v>1</v>
      </c>
    </row>
    <row r="200" spans="2:16" ht="12.75" customHeight="1">
      <c r="B200" s="164" t="s">
        <v>1080</v>
      </c>
      <c r="C200" s="165">
        <v>0</v>
      </c>
      <c r="D200" s="166">
        <v>0</v>
      </c>
      <c r="E200" s="167">
        <f t="shared" si="5"/>
        <v>0</v>
      </c>
      <c r="F200" s="165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>
        <v>0</v>
      </c>
      <c r="O200" s="165">
        <v>0</v>
      </c>
      <c r="P200" s="168">
        <v>0</v>
      </c>
    </row>
    <row r="201" spans="2:16" ht="12.75" customHeight="1">
      <c r="B201" s="164" t="s">
        <v>1081</v>
      </c>
      <c r="C201" s="165">
        <v>0</v>
      </c>
      <c r="D201" s="166">
        <v>0</v>
      </c>
      <c r="E201" s="167">
        <f t="shared" si="5"/>
        <v>0</v>
      </c>
      <c r="F201" s="165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1</v>
      </c>
      <c r="N201" s="165">
        <v>0</v>
      </c>
      <c r="O201" s="165">
        <v>0</v>
      </c>
      <c r="P201" s="168">
        <v>1</v>
      </c>
    </row>
    <row r="202" spans="2:16" ht="12.75" customHeight="1">
      <c r="B202" s="164" t="s">
        <v>1082</v>
      </c>
      <c r="C202" s="165">
        <v>3</v>
      </c>
      <c r="D202" s="166">
        <v>2</v>
      </c>
      <c r="E202" s="167">
        <f t="shared" si="5"/>
        <v>0.5</v>
      </c>
      <c r="F202" s="165">
        <v>0</v>
      </c>
      <c r="G202" s="165">
        <v>0</v>
      </c>
      <c r="H202" s="165">
        <v>0</v>
      </c>
      <c r="I202" s="165">
        <v>0</v>
      </c>
      <c r="J202" s="165">
        <v>0</v>
      </c>
      <c r="K202" s="165">
        <v>0</v>
      </c>
      <c r="L202" s="165">
        <v>0</v>
      </c>
      <c r="M202" s="165">
        <v>0</v>
      </c>
      <c r="N202" s="165">
        <v>0</v>
      </c>
      <c r="O202" s="165">
        <v>0</v>
      </c>
      <c r="P202" s="168">
        <v>1</v>
      </c>
    </row>
    <row r="203" spans="2:16" ht="12.75" customHeight="1">
      <c r="B203" s="164" t="s">
        <v>1083</v>
      </c>
      <c r="C203" s="165">
        <v>0</v>
      </c>
      <c r="D203" s="166">
        <v>0</v>
      </c>
      <c r="E203" s="167">
        <f t="shared" si="5"/>
        <v>0</v>
      </c>
      <c r="F203" s="165">
        <v>0</v>
      </c>
      <c r="G203" s="165">
        <v>0</v>
      </c>
      <c r="H203" s="165">
        <v>0</v>
      </c>
      <c r="I203" s="165">
        <v>0</v>
      </c>
      <c r="J203" s="165">
        <v>0</v>
      </c>
      <c r="K203" s="165">
        <v>0</v>
      </c>
      <c r="L203" s="165">
        <v>0</v>
      </c>
      <c r="M203" s="165">
        <v>0</v>
      </c>
      <c r="N203" s="165">
        <v>0</v>
      </c>
      <c r="O203" s="165">
        <v>0</v>
      </c>
      <c r="P203" s="168">
        <v>0</v>
      </c>
    </row>
    <row r="204" spans="2:16" ht="12.75" customHeight="1">
      <c r="B204" s="169" t="s">
        <v>1084</v>
      </c>
      <c r="C204" s="170">
        <v>0</v>
      </c>
      <c r="D204" s="171">
        <v>0</v>
      </c>
      <c r="E204" s="172">
        <f t="shared" si="5"/>
        <v>0</v>
      </c>
      <c r="F204" s="170">
        <v>0</v>
      </c>
      <c r="G204" s="170">
        <v>0</v>
      </c>
      <c r="H204" s="170">
        <v>0</v>
      </c>
      <c r="I204" s="170">
        <v>0</v>
      </c>
      <c r="J204" s="170">
        <v>0</v>
      </c>
      <c r="K204" s="170">
        <v>0</v>
      </c>
      <c r="L204" s="170">
        <v>0</v>
      </c>
      <c r="M204" s="170">
        <v>0</v>
      </c>
      <c r="N204" s="170">
        <v>0</v>
      </c>
      <c r="O204" s="170">
        <v>0</v>
      </c>
      <c r="P204" s="173">
        <v>0</v>
      </c>
    </row>
    <row r="205" spans="2:16" ht="12.75" customHeight="1">
      <c r="B205" s="174" t="s">
        <v>1085</v>
      </c>
      <c r="C205" s="175">
        <v>972</v>
      </c>
      <c r="D205" s="175">
        <v>1041</v>
      </c>
      <c r="E205" s="176">
        <f t="shared" si="5"/>
        <v>-0.06628242074927954</v>
      </c>
      <c r="F205" s="175">
        <v>226</v>
      </c>
      <c r="G205" s="175">
        <v>194</v>
      </c>
      <c r="H205" s="175">
        <v>504</v>
      </c>
      <c r="I205" s="175">
        <v>277</v>
      </c>
      <c r="J205" s="175">
        <v>0</v>
      </c>
      <c r="K205" s="175">
        <v>0</v>
      </c>
      <c r="L205" s="175">
        <v>0</v>
      </c>
      <c r="M205" s="175">
        <v>0</v>
      </c>
      <c r="N205" s="175">
        <v>3</v>
      </c>
      <c r="O205" s="175">
        <v>43</v>
      </c>
      <c r="P205" s="177">
        <v>437</v>
      </c>
    </row>
    <row r="206" spans="2:16" ht="12.75" customHeight="1">
      <c r="B206" s="164" t="s">
        <v>0</v>
      </c>
      <c r="C206" s="165">
        <v>3</v>
      </c>
      <c r="D206" s="166">
        <v>6</v>
      </c>
      <c r="E206" s="167">
        <f t="shared" si="5"/>
        <v>-0.5</v>
      </c>
      <c r="F206" s="165">
        <v>0</v>
      </c>
      <c r="G206" s="165">
        <v>0</v>
      </c>
      <c r="H206" s="165">
        <v>0</v>
      </c>
      <c r="I206" s="165">
        <v>0</v>
      </c>
      <c r="J206" s="165">
        <v>0</v>
      </c>
      <c r="K206" s="165">
        <v>0</v>
      </c>
      <c r="L206" s="165">
        <v>0</v>
      </c>
      <c r="M206" s="165">
        <v>0</v>
      </c>
      <c r="N206" s="165">
        <v>1</v>
      </c>
      <c r="O206" s="165">
        <v>0</v>
      </c>
      <c r="P206" s="168">
        <v>0</v>
      </c>
    </row>
    <row r="207" spans="2:16" ht="12.75" customHeight="1">
      <c r="B207" s="164" t="s">
        <v>1</v>
      </c>
      <c r="C207" s="165">
        <v>1</v>
      </c>
      <c r="D207" s="166">
        <v>0</v>
      </c>
      <c r="E207" s="167">
        <f t="shared" si="5"/>
        <v>0</v>
      </c>
      <c r="F207" s="165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>
        <v>0</v>
      </c>
      <c r="O207" s="165">
        <v>0</v>
      </c>
      <c r="P207" s="168">
        <v>0</v>
      </c>
    </row>
    <row r="208" spans="2:16" ht="12.75" customHeight="1">
      <c r="B208" s="164" t="s">
        <v>2</v>
      </c>
      <c r="C208" s="165">
        <v>0</v>
      </c>
      <c r="D208" s="166">
        <v>1</v>
      </c>
      <c r="E208" s="167">
        <f t="shared" si="5"/>
        <v>-1</v>
      </c>
      <c r="F208" s="165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>
        <v>0</v>
      </c>
      <c r="O208" s="165">
        <v>0</v>
      </c>
      <c r="P208" s="168">
        <v>0</v>
      </c>
    </row>
    <row r="209" spans="2:16" ht="12.75" customHeight="1">
      <c r="B209" s="164" t="s">
        <v>3</v>
      </c>
      <c r="C209" s="165">
        <v>0</v>
      </c>
      <c r="D209" s="166">
        <v>0</v>
      </c>
      <c r="E209" s="167">
        <f t="shared" si="5"/>
        <v>0</v>
      </c>
      <c r="F209" s="165">
        <v>0</v>
      </c>
      <c r="G209" s="165">
        <v>0</v>
      </c>
      <c r="H209" s="165">
        <v>0</v>
      </c>
      <c r="I209" s="165">
        <v>0</v>
      </c>
      <c r="J209" s="165">
        <v>0</v>
      </c>
      <c r="K209" s="165">
        <v>0</v>
      </c>
      <c r="L209" s="165">
        <v>0</v>
      </c>
      <c r="M209" s="165">
        <v>0</v>
      </c>
      <c r="N209" s="165">
        <v>0</v>
      </c>
      <c r="O209" s="165">
        <v>0</v>
      </c>
      <c r="P209" s="168">
        <v>0</v>
      </c>
    </row>
    <row r="210" spans="1:16" s="163" customFormat="1" ht="12.75" customHeight="1">
      <c r="A210" s="152"/>
      <c r="B210" s="164" t="s">
        <v>4</v>
      </c>
      <c r="C210" s="165">
        <v>1</v>
      </c>
      <c r="D210" s="166">
        <v>1</v>
      </c>
      <c r="E210" s="167">
        <f t="shared" si="5"/>
        <v>0</v>
      </c>
      <c r="F210" s="165">
        <v>0</v>
      </c>
      <c r="G210" s="165">
        <v>0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5">
        <v>0</v>
      </c>
      <c r="N210" s="165">
        <v>0</v>
      </c>
      <c r="O210" s="165">
        <v>0</v>
      </c>
      <c r="P210" s="168">
        <v>2</v>
      </c>
    </row>
    <row r="211" spans="2:16" ht="12.75" customHeight="1">
      <c r="B211" s="164" t="s">
        <v>5</v>
      </c>
      <c r="C211" s="165">
        <v>0</v>
      </c>
      <c r="D211" s="166">
        <v>0</v>
      </c>
      <c r="E211" s="167">
        <f t="shared" si="5"/>
        <v>0</v>
      </c>
      <c r="F211" s="165">
        <v>0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>
        <v>0</v>
      </c>
      <c r="O211" s="165">
        <v>0</v>
      </c>
      <c r="P211" s="168">
        <v>1</v>
      </c>
    </row>
    <row r="212" spans="2:16" ht="12.75" customHeight="1">
      <c r="B212" s="164" t="s">
        <v>6</v>
      </c>
      <c r="C212" s="165">
        <v>2</v>
      </c>
      <c r="D212" s="166">
        <v>5</v>
      </c>
      <c r="E212" s="167">
        <f t="shared" si="5"/>
        <v>-0.6</v>
      </c>
      <c r="F212" s="165">
        <v>0</v>
      </c>
      <c r="G212" s="165">
        <v>0</v>
      </c>
      <c r="H212" s="165">
        <v>0</v>
      </c>
      <c r="I212" s="165">
        <v>1</v>
      </c>
      <c r="J212" s="165">
        <v>0</v>
      </c>
      <c r="K212" s="165">
        <v>0</v>
      </c>
      <c r="L212" s="165">
        <v>0</v>
      </c>
      <c r="M212" s="165">
        <v>0</v>
      </c>
      <c r="N212" s="165">
        <v>0</v>
      </c>
      <c r="O212" s="165">
        <v>0</v>
      </c>
      <c r="P212" s="168">
        <v>3</v>
      </c>
    </row>
    <row r="213" spans="2:16" ht="12.75" customHeight="1">
      <c r="B213" s="164" t="s">
        <v>7</v>
      </c>
      <c r="C213" s="165">
        <v>79</v>
      </c>
      <c r="D213" s="166">
        <v>61</v>
      </c>
      <c r="E213" s="167">
        <f t="shared" si="5"/>
        <v>0.29508196721311475</v>
      </c>
      <c r="F213" s="165">
        <v>0</v>
      </c>
      <c r="G213" s="165">
        <v>0</v>
      </c>
      <c r="H213" s="165">
        <v>36</v>
      </c>
      <c r="I213" s="165">
        <v>12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65">
        <v>0</v>
      </c>
      <c r="P213" s="168">
        <v>14</v>
      </c>
    </row>
    <row r="214" spans="2:16" ht="12.75" customHeight="1">
      <c r="B214" s="164" t="s">
        <v>8</v>
      </c>
      <c r="C214" s="165">
        <v>20</v>
      </c>
      <c r="D214" s="166">
        <v>18</v>
      </c>
      <c r="E214" s="167">
        <f t="shared" si="5"/>
        <v>0.1111111111111111</v>
      </c>
      <c r="F214" s="165">
        <v>0</v>
      </c>
      <c r="G214" s="165">
        <v>0</v>
      </c>
      <c r="H214" s="165">
        <v>11</v>
      </c>
      <c r="I214" s="165">
        <v>15</v>
      </c>
      <c r="J214" s="165">
        <v>0</v>
      </c>
      <c r="K214" s="165">
        <v>0</v>
      </c>
      <c r="L214" s="165">
        <v>0</v>
      </c>
      <c r="M214" s="165">
        <v>0</v>
      </c>
      <c r="N214" s="165">
        <v>0</v>
      </c>
      <c r="O214" s="165">
        <v>0</v>
      </c>
      <c r="P214" s="168">
        <v>22</v>
      </c>
    </row>
    <row r="215" spans="2:16" ht="12.75" customHeight="1">
      <c r="B215" s="164" t="s">
        <v>9</v>
      </c>
      <c r="C215" s="165">
        <v>16</v>
      </c>
      <c r="D215" s="166">
        <v>25</v>
      </c>
      <c r="E215" s="167">
        <f t="shared" si="5"/>
        <v>-0.36</v>
      </c>
      <c r="F215" s="165">
        <v>0</v>
      </c>
      <c r="G215" s="165">
        <v>0</v>
      </c>
      <c r="H215" s="165">
        <v>4</v>
      </c>
      <c r="I215" s="165">
        <v>4</v>
      </c>
      <c r="J215" s="165">
        <v>0</v>
      </c>
      <c r="K215" s="165">
        <v>0</v>
      </c>
      <c r="L215" s="165">
        <v>0</v>
      </c>
      <c r="M215" s="165">
        <v>0</v>
      </c>
      <c r="N215" s="165">
        <v>0</v>
      </c>
      <c r="O215" s="165">
        <v>0</v>
      </c>
      <c r="P215" s="168">
        <v>0</v>
      </c>
    </row>
    <row r="216" spans="2:16" ht="12.75" customHeight="1">
      <c r="B216" s="164" t="s">
        <v>10</v>
      </c>
      <c r="C216" s="165">
        <v>1</v>
      </c>
      <c r="D216" s="166">
        <v>0</v>
      </c>
      <c r="E216" s="167">
        <f t="shared" si="5"/>
        <v>0</v>
      </c>
      <c r="F216" s="165">
        <v>0</v>
      </c>
      <c r="G216" s="165">
        <v>0</v>
      </c>
      <c r="H216" s="165">
        <v>1</v>
      </c>
      <c r="I216" s="165">
        <v>1</v>
      </c>
      <c r="J216" s="165">
        <v>0</v>
      </c>
      <c r="K216" s="165">
        <v>0</v>
      </c>
      <c r="L216" s="165">
        <v>0</v>
      </c>
      <c r="M216" s="165">
        <v>0</v>
      </c>
      <c r="N216" s="165">
        <v>0</v>
      </c>
      <c r="O216" s="165">
        <v>0</v>
      </c>
      <c r="P216" s="168">
        <v>2</v>
      </c>
    </row>
    <row r="217" spans="2:16" ht="12.75" customHeight="1">
      <c r="B217" s="164" t="s">
        <v>11</v>
      </c>
      <c r="C217" s="165">
        <v>10</v>
      </c>
      <c r="D217" s="166">
        <v>11</v>
      </c>
      <c r="E217" s="167">
        <f t="shared" si="5"/>
        <v>-0.09090909090909091</v>
      </c>
      <c r="F217" s="165">
        <v>0</v>
      </c>
      <c r="G217" s="165">
        <v>0</v>
      </c>
      <c r="H217" s="165">
        <v>4</v>
      </c>
      <c r="I217" s="165">
        <v>5</v>
      </c>
      <c r="J217" s="165">
        <v>0</v>
      </c>
      <c r="K217" s="165">
        <v>0</v>
      </c>
      <c r="L217" s="165">
        <v>0</v>
      </c>
      <c r="M217" s="165">
        <v>0</v>
      </c>
      <c r="N217" s="165">
        <v>0</v>
      </c>
      <c r="O217" s="165">
        <v>0</v>
      </c>
      <c r="P217" s="168">
        <v>2</v>
      </c>
    </row>
    <row r="218" spans="2:16" ht="12.75" customHeight="1">
      <c r="B218" s="164" t="s">
        <v>12</v>
      </c>
      <c r="C218" s="165">
        <v>1</v>
      </c>
      <c r="D218" s="166">
        <v>1</v>
      </c>
      <c r="E218" s="167">
        <f t="shared" si="5"/>
        <v>0</v>
      </c>
      <c r="F218" s="165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>
        <v>1</v>
      </c>
      <c r="O218" s="165">
        <v>0</v>
      </c>
      <c r="P218" s="168">
        <v>1</v>
      </c>
    </row>
    <row r="219" spans="2:16" ht="12.75" customHeight="1">
      <c r="B219" s="164" t="s">
        <v>13</v>
      </c>
      <c r="C219" s="165">
        <v>0</v>
      </c>
      <c r="D219" s="166">
        <v>0</v>
      </c>
      <c r="E219" s="167">
        <f t="shared" si="5"/>
        <v>0</v>
      </c>
      <c r="F219" s="165">
        <v>0</v>
      </c>
      <c r="G219" s="165">
        <v>0</v>
      </c>
      <c r="H219" s="165">
        <v>0</v>
      </c>
      <c r="I219" s="165">
        <v>0</v>
      </c>
      <c r="J219" s="165">
        <v>0</v>
      </c>
      <c r="K219" s="165">
        <v>0</v>
      </c>
      <c r="L219" s="165">
        <v>0</v>
      </c>
      <c r="M219" s="165">
        <v>0</v>
      </c>
      <c r="N219" s="165">
        <v>0</v>
      </c>
      <c r="O219" s="165">
        <v>0</v>
      </c>
      <c r="P219" s="168">
        <v>0</v>
      </c>
    </row>
    <row r="220" spans="2:16" ht="12.75" customHeight="1">
      <c r="B220" s="164" t="s">
        <v>14</v>
      </c>
      <c r="C220" s="165">
        <v>837</v>
      </c>
      <c r="D220" s="166">
        <v>904</v>
      </c>
      <c r="E220" s="167">
        <f t="shared" si="5"/>
        <v>-0.07411504424778761</v>
      </c>
      <c r="F220" s="165">
        <v>226</v>
      </c>
      <c r="G220" s="165">
        <v>194</v>
      </c>
      <c r="H220" s="165">
        <v>448</v>
      </c>
      <c r="I220" s="165">
        <v>239</v>
      </c>
      <c r="J220" s="165">
        <v>0</v>
      </c>
      <c r="K220" s="165">
        <v>0</v>
      </c>
      <c r="L220" s="165">
        <v>0</v>
      </c>
      <c r="M220" s="165">
        <v>0</v>
      </c>
      <c r="N220" s="165">
        <v>0</v>
      </c>
      <c r="O220" s="165">
        <v>43</v>
      </c>
      <c r="P220" s="168">
        <v>390</v>
      </c>
    </row>
    <row r="221" spans="2:16" ht="12.75" customHeight="1">
      <c r="B221" s="164" t="s">
        <v>15</v>
      </c>
      <c r="C221" s="165">
        <v>1</v>
      </c>
      <c r="D221" s="166">
        <v>0</v>
      </c>
      <c r="E221" s="167">
        <f t="shared" si="5"/>
        <v>0</v>
      </c>
      <c r="F221" s="165">
        <v>0</v>
      </c>
      <c r="G221" s="165">
        <v>0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>
        <v>0</v>
      </c>
      <c r="O221" s="165">
        <v>0</v>
      </c>
      <c r="P221" s="168">
        <v>0</v>
      </c>
    </row>
    <row r="222" spans="2:16" ht="12.75" customHeight="1">
      <c r="B222" s="164" t="s">
        <v>16</v>
      </c>
      <c r="C222" s="165">
        <v>0</v>
      </c>
      <c r="D222" s="166">
        <v>0</v>
      </c>
      <c r="E222" s="167">
        <f t="shared" si="5"/>
        <v>0</v>
      </c>
      <c r="F222" s="165">
        <v>0</v>
      </c>
      <c r="G222" s="165">
        <v>0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5">
        <v>0</v>
      </c>
      <c r="N222" s="165">
        <v>0</v>
      </c>
      <c r="O222" s="165">
        <v>0</v>
      </c>
      <c r="P222" s="168">
        <v>0</v>
      </c>
    </row>
    <row r="223" spans="2:16" ht="12.75" customHeight="1">
      <c r="B223" s="164" t="s">
        <v>17</v>
      </c>
      <c r="C223" s="165">
        <v>0</v>
      </c>
      <c r="D223" s="166">
        <v>2</v>
      </c>
      <c r="E223" s="167">
        <f t="shared" si="5"/>
        <v>-1</v>
      </c>
      <c r="F223" s="165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</v>
      </c>
      <c r="L223" s="165">
        <v>0</v>
      </c>
      <c r="M223" s="165">
        <v>0</v>
      </c>
      <c r="N223" s="165">
        <v>1</v>
      </c>
      <c r="O223" s="165">
        <v>0</v>
      </c>
      <c r="P223" s="168">
        <v>0</v>
      </c>
    </row>
    <row r="224" spans="2:16" ht="12.75" customHeight="1">
      <c r="B224" s="164" t="s">
        <v>18</v>
      </c>
      <c r="C224" s="165">
        <v>0</v>
      </c>
      <c r="D224" s="166">
        <v>6</v>
      </c>
      <c r="E224" s="167">
        <f t="shared" si="5"/>
        <v>-1</v>
      </c>
      <c r="F224" s="165">
        <v>0</v>
      </c>
      <c r="G224" s="165">
        <v>0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>
        <v>0</v>
      </c>
      <c r="O224" s="165">
        <v>0</v>
      </c>
      <c r="P224" s="168">
        <v>0</v>
      </c>
    </row>
    <row r="225" spans="2:16" ht="12.75" customHeight="1">
      <c r="B225" s="169" t="s">
        <v>19</v>
      </c>
      <c r="C225" s="170">
        <v>0</v>
      </c>
      <c r="D225" s="171">
        <v>0</v>
      </c>
      <c r="E225" s="172">
        <f t="shared" si="5"/>
        <v>0</v>
      </c>
      <c r="F225" s="170">
        <v>0</v>
      </c>
      <c r="G225" s="170">
        <v>0</v>
      </c>
      <c r="H225" s="170">
        <v>0</v>
      </c>
      <c r="I225" s="170">
        <v>0</v>
      </c>
      <c r="J225" s="170">
        <v>0</v>
      </c>
      <c r="K225" s="170">
        <v>0</v>
      </c>
      <c r="L225" s="170">
        <v>0</v>
      </c>
      <c r="M225" s="170">
        <v>0</v>
      </c>
      <c r="N225" s="170">
        <v>0</v>
      </c>
      <c r="O225" s="170">
        <v>0</v>
      </c>
      <c r="P225" s="173">
        <v>0</v>
      </c>
    </row>
    <row r="226" spans="2:16" ht="12.75" customHeight="1">
      <c r="B226" s="174" t="s">
        <v>20</v>
      </c>
      <c r="C226" s="175">
        <v>18</v>
      </c>
      <c r="D226" s="175">
        <v>14</v>
      </c>
      <c r="E226" s="176">
        <f t="shared" si="5"/>
        <v>0.2857142857142857</v>
      </c>
      <c r="F226" s="175">
        <v>0</v>
      </c>
      <c r="G226" s="175">
        <v>0</v>
      </c>
      <c r="H226" s="175">
        <v>0</v>
      </c>
      <c r="I226" s="175">
        <v>5</v>
      </c>
      <c r="J226" s="175">
        <v>0</v>
      </c>
      <c r="K226" s="175">
        <v>0</v>
      </c>
      <c r="L226" s="175">
        <v>0</v>
      </c>
      <c r="M226" s="175">
        <v>0</v>
      </c>
      <c r="N226" s="175">
        <v>0</v>
      </c>
      <c r="O226" s="175">
        <v>0</v>
      </c>
      <c r="P226" s="177">
        <v>1</v>
      </c>
    </row>
    <row r="227" spans="2:16" ht="12.75" customHeight="1">
      <c r="B227" s="164" t="s">
        <v>21</v>
      </c>
      <c r="C227" s="165">
        <v>0</v>
      </c>
      <c r="D227" s="166">
        <v>0</v>
      </c>
      <c r="E227" s="167">
        <f t="shared" si="5"/>
        <v>0</v>
      </c>
      <c r="F227" s="165">
        <v>0</v>
      </c>
      <c r="G227" s="165">
        <v>0</v>
      </c>
      <c r="H227" s="165">
        <v>0</v>
      </c>
      <c r="I227" s="165">
        <v>0</v>
      </c>
      <c r="J227" s="165">
        <v>0</v>
      </c>
      <c r="K227" s="165">
        <v>0</v>
      </c>
      <c r="L227" s="165">
        <v>0</v>
      </c>
      <c r="M227" s="165">
        <v>0</v>
      </c>
      <c r="N227" s="165">
        <v>0</v>
      </c>
      <c r="O227" s="165">
        <v>0</v>
      </c>
      <c r="P227" s="168">
        <v>0</v>
      </c>
    </row>
    <row r="228" spans="2:16" ht="12.75" customHeight="1">
      <c r="B228" s="164" t="s">
        <v>22</v>
      </c>
      <c r="C228" s="178">
        <v>0</v>
      </c>
      <c r="D228" s="179">
        <v>0</v>
      </c>
      <c r="E228" s="167">
        <f t="shared" si="5"/>
        <v>0</v>
      </c>
      <c r="F228" s="165">
        <v>0</v>
      </c>
      <c r="G228" s="165">
        <v>0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5">
        <v>0</v>
      </c>
      <c r="N228" s="165">
        <v>0</v>
      </c>
      <c r="O228" s="165">
        <v>0</v>
      </c>
      <c r="P228" s="168">
        <v>0</v>
      </c>
    </row>
    <row r="229" spans="2:16" ht="12.75" customHeight="1">
      <c r="B229" s="164" t="s">
        <v>23</v>
      </c>
      <c r="C229" s="178">
        <v>0</v>
      </c>
      <c r="D229" s="179">
        <v>0</v>
      </c>
      <c r="E229" s="167">
        <f t="shared" si="5"/>
        <v>0</v>
      </c>
      <c r="F229" s="165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>
        <v>0</v>
      </c>
      <c r="O229" s="165">
        <v>0</v>
      </c>
      <c r="P229" s="168">
        <v>0</v>
      </c>
    </row>
    <row r="230" spans="2:16" ht="12.75" customHeight="1">
      <c r="B230" s="164" t="s">
        <v>24</v>
      </c>
      <c r="C230" s="165">
        <v>0</v>
      </c>
      <c r="D230" s="166">
        <v>2</v>
      </c>
      <c r="E230" s="167">
        <f t="shared" si="5"/>
        <v>-1</v>
      </c>
      <c r="F230" s="165">
        <v>0</v>
      </c>
      <c r="G230" s="165">
        <v>0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5">
        <v>0</v>
      </c>
      <c r="N230" s="165">
        <v>0</v>
      </c>
      <c r="O230" s="165">
        <v>0</v>
      </c>
      <c r="P230" s="168">
        <v>0</v>
      </c>
    </row>
    <row r="231" spans="1:16" s="163" customFormat="1" ht="12.75" customHeight="1">
      <c r="A231" s="152"/>
      <c r="B231" s="164" t="s">
        <v>25</v>
      </c>
      <c r="C231" s="165">
        <v>13</v>
      </c>
      <c r="D231" s="166">
        <v>8</v>
      </c>
      <c r="E231" s="167">
        <f t="shared" si="5"/>
        <v>0.625</v>
      </c>
      <c r="F231" s="165">
        <v>0</v>
      </c>
      <c r="G231" s="165">
        <v>0</v>
      </c>
      <c r="H231" s="165">
        <v>0</v>
      </c>
      <c r="I231" s="165">
        <v>0</v>
      </c>
      <c r="J231" s="165">
        <v>0</v>
      </c>
      <c r="K231" s="165">
        <v>0</v>
      </c>
      <c r="L231" s="165">
        <v>0</v>
      </c>
      <c r="M231" s="165">
        <v>0</v>
      </c>
      <c r="N231" s="165">
        <v>0</v>
      </c>
      <c r="O231" s="165">
        <v>0</v>
      </c>
      <c r="P231" s="168">
        <v>0</v>
      </c>
    </row>
    <row r="232" spans="2:16" ht="12.75" customHeight="1">
      <c r="B232" s="164" t="s">
        <v>26</v>
      </c>
      <c r="C232" s="165">
        <v>0</v>
      </c>
      <c r="D232" s="166">
        <v>0</v>
      </c>
      <c r="E232" s="167">
        <f t="shared" si="5"/>
        <v>0</v>
      </c>
      <c r="F232" s="165">
        <v>0</v>
      </c>
      <c r="G232" s="165">
        <v>0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5">
        <v>0</v>
      </c>
      <c r="N232" s="165">
        <v>0</v>
      </c>
      <c r="O232" s="165">
        <v>0</v>
      </c>
      <c r="P232" s="168">
        <v>0</v>
      </c>
    </row>
    <row r="233" spans="2:16" ht="12.75" customHeight="1">
      <c r="B233" s="164" t="s">
        <v>27</v>
      </c>
      <c r="C233" s="165">
        <v>0</v>
      </c>
      <c r="D233" s="166">
        <v>0</v>
      </c>
      <c r="E233" s="167">
        <f t="shared" si="5"/>
        <v>0</v>
      </c>
      <c r="F233" s="165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165">
        <v>0</v>
      </c>
      <c r="O233" s="165">
        <v>0</v>
      </c>
      <c r="P233" s="168">
        <v>0</v>
      </c>
    </row>
    <row r="234" spans="2:16" ht="12.75" customHeight="1">
      <c r="B234" s="164" t="s">
        <v>28</v>
      </c>
      <c r="C234" s="165">
        <v>0</v>
      </c>
      <c r="D234" s="166">
        <v>0</v>
      </c>
      <c r="E234" s="167">
        <f t="shared" si="5"/>
        <v>0</v>
      </c>
      <c r="F234" s="165">
        <v>0</v>
      </c>
      <c r="G234" s="165">
        <v>0</v>
      </c>
      <c r="H234" s="165">
        <v>0</v>
      </c>
      <c r="I234" s="165">
        <v>2</v>
      </c>
      <c r="J234" s="165">
        <v>0</v>
      </c>
      <c r="K234" s="165">
        <v>0</v>
      </c>
      <c r="L234" s="165">
        <v>0</v>
      </c>
      <c r="M234" s="165">
        <v>0</v>
      </c>
      <c r="N234" s="165">
        <v>0</v>
      </c>
      <c r="O234" s="165">
        <v>0</v>
      </c>
      <c r="P234" s="168">
        <v>1</v>
      </c>
    </row>
    <row r="235" spans="2:16" ht="12.75" customHeight="1">
      <c r="B235" s="164" t="s">
        <v>29</v>
      </c>
      <c r="C235" s="165">
        <v>0</v>
      </c>
      <c r="D235" s="166">
        <v>0</v>
      </c>
      <c r="E235" s="167">
        <f t="shared" si="5"/>
        <v>0</v>
      </c>
      <c r="F235" s="165">
        <v>0</v>
      </c>
      <c r="G235" s="165">
        <v>0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0</v>
      </c>
      <c r="N235" s="165">
        <v>0</v>
      </c>
      <c r="O235" s="165">
        <v>0</v>
      </c>
      <c r="P235" s="168">
        <v>0</v>
      </c>
    </row>
    <row r="236" spans="2:16" ht="12.75" customHeight="1">
      <c r="B236" s="164" t="s">
        <v>30</v>
      </c>
      <c r="C236" s="165">
        <v>0</v>
      </c>
      <c r="D236" s="166">
        <v>0</v>
      </c>
      <c r="E236" s="167">
        <f t="shared" si="5"/>
        <v>0</v>
      </c>
      <c r="F236" s="165">
        <v>0</v>
      </c>
      <c r="G236" s="165">
        <v>0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5">
        <v>0</v>
      </c>
      <c r="N236" s="165">
        <v>0</v>
      </c>
      <c r="O236" s="165">
        <v>0</v>
      </c>
      <c r="P236" s="168">
        <v>0</v>
      </c>
    </row>
    <row r="237" spans="2:16" ht="12.75" customHeight="1">
      <c r="B237" s="164" t="s">
        <v>31</v>
      </c>
      <c r="C237" s="165">
        <v>1</v>
      </c>
      <c r="D237" s="166">
        <v>1</v>
      </c>
      <c r="E237" s="167">
        <f t="shared" si="5"/>
        <v>0</v>
      </c>
      <c r="F237" s="165">
        <v>0</v>
      </c>
      <c r="G237" s="165">
        <v>0</v>
      </c>
      <c r="H237" s="165">
        <v>0</v>
      </c>
      <c r="I237" s="165">
        <v>0</v>
      </c>
      <c r="J237" s="165">
        <v>0</v>
      </c>
      <c r="K237" s="165">
        <v>0</v>
      </c>
      <c r="L237" s="165">
        <v>0</v>
      </c>
      <c r="M237" s="165">
        <v>0</v>
      </c>
      <c r="N237" s="165">
        <v>0</v>
      </c>
      <c r="O237" s="165">
        <v>0</v>
      </c>
      <c r="P237" s="168">
        <v>0</v>
      </c>
    </row>
    <row r="238" spans="2:16" ht="12.75" customHeight="1">
      <c r="B238" s="164" t="s">
        <v>32</v>
      </c>
      <c r="C238" s="165">
        <v>0</v>
      </c>
      <c r="D238" s="166">
        <v>0</v>
      </c>
      <c r="E238" s="167">
        <f t="shared" si="5"/>
        <v>0</v>
      </c>
      <c r="F238" s="165">
        <v>0</v>
      </c>
      <c r="G238" s="165">
        <v>0</v>
      </c>
      <c r="H238" s="165">
        <v>0</v>
      </c>
      <c r="I238" s="165">
        <v>0</v>
      </c>
      <c r="J238" s="165">
        <v>0</v>
      </c>
      <c r="K238" s="165">
        <v>0</v>
      </c>
      <c r="L238" s="165">
        <v>0</v>
      </c>
      <c r="M238" s="165">
        <v>0</v>
      </c>
      <c r="N238" s="165">
        <v>0</v>
      </c>
      <c r="O238" s="165">
        <v>0</v>
      </c>
      <c r="P238" s="168">
        <v>0</v>
      </c>
    </row>
    <row r="239" spans="2:16" ht="12.75" customHeight="1">
      <c r="B239" s="164" t="s">
        <v>33</v>
      </c>
      <c r="C239" s="165">
        <v>1</v>
      </c>
      <c r="D239" s="166">
        <v>1</v>
      </c>
      <c r="E239" s="167">
        <f t="shared" si="5"/>
        <v>0</v>
      </c>
      <c r="F239" s="165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>
        <v>0</v>
      </c>
      <c r="O239" s="165">
        <v>0</v>
      </c>
      <c r="P239" s="168">
        <v>0</v>
      </c>
    </row>
    <row r="240" spans="2:16" ht="12.75" customHeight="1">
      <c r="B240" s="164" t="s">
        <v>34</v>
      </c>
      <c r="C240" s="165">
        <v>1</v>
      </c>
      <c r="D240" s="166">
        <v>0</v>
      </c>
      <c r="E240" s="167">
        <f t="shared" si="5"/>
        <v>0</v>
      </c>
      <c r="F240" s="165">
        <v>0</v>
      </c>
      <c r="G240" s="165">
        <v>0</v>
      </c>
      <c r="H240" s="165">
        <v>0</v>
      </c>
      <c r="I240" s="165">
        <v>1</v>
      </c>
      <c r="J240" s="165">
        <v>0</v>
      </c>
      <c r="K240" s="165">
        <v>0</v>
      </c>
      <c r="L240" s="165">
        <v>0</v>
      </c>
      <c r="M240" s="165">
        <v>0</v>
      </c>
      <c r="N240" s="165">
        <v>0</v>
      </c>
      <c r="O240" s="165">
        <v>0</v>
      </c>
      <c r="P240" s="168">
        <v>0</v>
      </c>
    </row>
    <row r="241" spans="2:16" ht="12.75" customHeight="1">
      <c r="B241" s="164" t="s">
        <v>35</v>
      </c>
      <c r="C241" s="165">
        <v>0</v>
      </c>
      <c r="D241" s="166">
        <v>0</v>
      </c>
      <c r="E241" s="167">
        <f t="shared" si="5"/>
        <v>0</v>
      </c>
      <c r="F241" s="165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>
        <v>0</v>
      </c>
      <c r="O241" s="165">
        <v>0</v>
      </c>
      <c r="P241" s="168">
        <v>0</v>
      </c>
    </row>
    <row r="242" spans="2:16" ht="12.75" customHeight="1">
      <c r="B242" s="164" t="s">
        <v>36</v>
      </c>
      <c r="C242" s="165">
        <v>0</v>
      </c>
      <c r="D242" s="166">
        <v>0</v>
      </c>
      <c r="E242" s="167">
        <f t="shared" si="5"/>
        <v>0</v>
      </c>
      <c r="F242" s="165">
        <v>0</v>
      </c>
      <c r="G242" s="165">
        <v>0</v>
      </c>
      <c r="H242" s="165">
        <v>0</v>
      </c>
      <c r="I242" s="165">
        <v>0</v>
      </c>
      <c r="J242" s="165">
        <v>0</v>
      </c>
      <c r="K242" s="165">
        <v>0</v>
      </c>
      <c r="L242" s="165">
        <v>0</v>
      </c>
      <c r="M242" s="165">
        <v>0</v>
      </c>
      <c r="N242" s="165">
        <v>0</v>
      </c>
      <c r="O242" s="165">
        <v>0</v>
      </c>
      <c r="P242" s="168">
        <v>0</v>
      </c>
    </row>
    <row r="243" spans="2:16" ht="12.75" customHeight="1">
      <c r="B243" s="164" t="s">
        <v>37</v>
      </c>
      <c r="C243" s="165">
        <v>0</v>
      </c>
      <c r="D243" s="166">
        <v>0</v>
      </c>
      <c r="E243" s="167">
        <f t="shared" si="5"/>
        <v>0</v>
      </c>
      <c r="F243" s="165">
        <v>0</v>
      </c>
      <c r="G243" s="165">
        <v>0</v>
      </c>
      <c r="H243" s="165">
        <v>0</v>
      </c>
      <c r="I243" s="165">
        <v>0</v>
      </c>
      <c r="J243" s="165">
        <v>0</v>
      </c>
      <c r="K243" s="165">
        <v>0</v>
      </c>
      <c r="L243" s="165">
        <v>0</v>
      </c>
      <c r="M243" s="165">
        <v>0</v>
      </c>
      <c r="N243" s="165">
        <v>0</v>
      </c>
      <c r="O243" s="165">
        <v>0</v>
      </c>
      <c r="P243" s="168">
        <v>0</v>
      </c>
    </row>
    <row r="244" spans="2:16" ht="12.75" customHeight="1">
      <c r="B244" s="164" t="s">
        <v>38</v>
      </c>
      <c r="C244" s="165">
        <v>1</v>
      </c>
      <c r="D244" s="166">
        <v>0</v>
      </c>
      <c r="E244" s="167">
        <f t="shared" si="5"/>
        <v>0</v>
      </c>
      <c r="F244" s="165">
        <v>0</v>
      </c>
      <c r="G244" s="165">
        <v>0</v>
      </c>
      <c r="H244" s="165">
        <v>0</v>
      </c>
      <c r="I244" s="165">
        <v>0</v>
      </c>
      <c r="J244" s="165">
        <v>0</v>
      </c>
      <c r="K244" s="165">
        <v>0</v>
      </c>
      <c r="L244" s="165">
        <v>0</v>
      </c>
      <c r="M244" s="165">
        <v>0</v>
      </c>
      <c r="N244" s="165">
        <v>0</v>
      </c>
      <c r="O244" s="165">
        <v>0</v>
      </c>
      <c r="P244" s="168">
        <v>0</v>
      </c>
    </row>
    <row r="245" spans="2:16" ht="12.75" customHeight="1">
      <c r="B245" s="164" t="s">
        <v>39</v>
      </c>
      <c r="C245" s="165">
        <v>1</v>
      </c>
      <c r="D245" s="166">
        <v>0</v>
      </c>
      <c r="E245" s="167">
        <f t="shared" si="5"/>
        <v>0</v>
      </c>
      <c r="F245" s="165">
        <v>0</v>
      </c>
      <c r="G245" s="165">
        <v>0</v>
      </c>
      <c r="H245" s="165">
        <v>0</v>
      </c>
      <c r="I245" s="165">
        <v>0</v>
      </c>
      <c r="J245" s="165">
        <v>0</v>
      </c>
      <c r="K245" s="165">
        <v>0</v>
      </c>
      <c r="L245" s="165">
        <v>0</v>
      </c>
      <c r="M245" s="165">
        <v>0</v>
      </c>
      <c r="N245" s="165">
        <v>0</v>
      </c>
      <c r="O245" s="165">
        <v>0</v>
      </c>
      <c r="P245" s="168">
        <v>0</v>
      </c>
    </row>
    <row r="246" spans="2:16" ht="12.75" customHeight="1">
      <c r="B246" s="164" t="s">
        <v>40</v>
      </c>
      <c r="C246" s="165">
        <v>0</v>
      </c>
      <c r="D246" s="166">
        <v>0</v>
      </c>
      <c r="E246" s="167">
        <f t="shared" si="5"/>
        <v>0</v>
      </c>
      <c r="F246" s="165">
        <v>0</v>
      </c>
      <c r="G246" s="165">
        <v>0</v>
      </c>
      <c r="H246" s="165">
        <v>0</v>
      </c>
      <c r="I246" s="165">
        <v>0</v>
      </c>
      <c r="J246" s="165">
        <v>0</v>
      </c>
      <c r="K246" s="165">
        <v>0</v>
      </c>
      <c r="L246" s="165">
        <v>0</v>
      </c>
      <c r="M246" s="165">
        <v>0</v>
      </c>
      <c r="N246" s="165">
        <v>0</v>
      </c>
      <c r="O246" s="165">
        <v>0</v>
      </c>
      <c r="P246" s="168">
        <v>0</v>
      </c>
    </row>
    <row r="247" spans="2:16" ht="12.75" customHeight="1">
      <c r="B247" s="164" t="s">
        <v>41</v>
      </c>
      <c r="C247" s="165">
        <v>0</v>
      </c>
      <c r="D247" s="166">
        <v>0</v>
      </c>
      <c r="E247" s="167">
        <f t="shared" si="5"/>
        <v>0</v>
      </c>
      <c r="F247" s="165">
        <v>0</v>
      </c>
      <c r="G247" s="165">
        <v>0</v>
      </c>
      <c r="H247" s="165">
        <v>0</v>
      </c>
      <c r="I247" s="165">
        <v>0</v>
      </c>
      <c r="J247" s="165">
        <v>0</v>
      </c>
      <c r="K247" s="165">
        <v>0</v>
      </c>
      <c r="L247" s="165">
        <v>0</v>
      </c>
      <c r="M247" s="165">
        <v>0</v>
      </c>
      <c r="N247" s="165">
        <v>0</v>
      </c>
      <c r="O247" s="165">
        <v>0</v>
      </c>
      <c r="P247" s="168">
        <v>0</v>
      </c>
    </row>
    <row r="248" spans="2:16" ht="12.75" customHeight="1">
      <c r="B248" s="164" t="s">
        <v>42</v>
      </c>
      <c r="C248" s="165">
        <v>0</v>
      </c>
      <c r="D248" s="166">
        <v>1</v>
      </c>
      <c r="E248" s="167">
        <f t="shared" si="5"/>
        <v>-1</v>
      </c>
      <c r="F248" s="165">
        <v>0</v>
      </c>
      <c r="G248" s="165">
        <v>0</v>
      </c>
      <c r="H248" s="165">
        <v>0</v>
      </c>
      <c r="I248" s="165">
        <v>0</v>
      </c>
      <c r="J248" s="165">
        <v>0</v>
      </c>
      <c r="K248" s="165">
        <v>0</v>
      </c>
      <c r="L248" s="165">
        <v>0</v>
      </c>
      <c r="M248" s="165">
        <v>0</v>
      </c>
      <c r="N248" s="165">
        <v>0</v>
      </c>
      <c r="O248" s="165">
        <v>0</v>
      </c>
      <c r="P248" s="168">
        <v>0</v>
      </c>
    </row>
    <row r="249" spans="2:16" ht="12.75" customHeight="1">
      <c r="B249" s="164" t="s">
        <v>43</v>
      </c>
      <c r="C249" s="165">
        <v>0</v>
      </c>
      <c r="D249" s="166">
        <v>0</v>
      </c>
      <c r="E249" s="167">
        <f t="shared" si="5"/>
        <v>0</v>
      </c>
      <c r="F249" s="165">
        <v>0</v>
      </c>
      <c r="G249" s="165">
        <v>0</v>
      </c>
      <c r="H249" s="165">
        <v>0</v>
      </c>
      <c r="I249" s="165">
        <v>0</v>
      </c>
      <c r="J249" s="165">
        <v>0</v>
      </c>
      <c r="K249" s="165">
        <v>0</v>
      </c>
      <c r="L249" s="165">
        <v>0</v>
      </c>
      <c r="M249" s="165">
        <v>0</v>
      </c>
      <c r="N249" s="165">
        <v>0</v>
      </c>
      <c r="O249" s="165">
        <v>0</v>
      </c>
      <c r="P249" s="168">
        <v>0</v>
      </c>
    </row>
    <row r="250" spans="2:16" ht="12.75" customHeight="1">
      <c r="B250" s="164" t="s">
        <v>44</v>
      </c>
      <c r="C250" s="165">
        <v>0</v>
      </c>
      <c r="D250" s="166">
        <v>0</v>
      </c>
      <c r="E250" s="167">
        <f t="shared" si="5"/>
        <v>0</v>
      </c>
      <c r="F250" s="165">
        <v>0</v>
      </c>
      <c r="G250" s="165">
        <v>0</v>
      </c>
      <c r="H250" s="165">
        <v>0</v>
      </c>
      <c r="I250" s="165">
        <v>0</v>
      </c>
      <c r="J250" s="165">
        <v>0</v>
      </c>
      <c r="K250" s="165">
        <v>0</v>
      </c>
      <c r="L250" s="165">
        <v>0</v>
      </c>
      <c r="M250" s="165">
        <v>0</v>
      </c>
      <c r="N250" s="165">
        <v>0</v>
      </c>
      <c r="O250" s="165">
        <v>0</v>
      </c>
      <c r="P250" s="168">
        <v>0</v>
      </c>
    </row>
    <row r="251" spans="2:16" ht="12.75" customHeight="1">
      <c r="B251" s="164" t="s">
        <v>45</v>
      </c>
      <c r="C251" s="165">
        <v>0</v>
      </c>
      <c r="D251" s="166">
        <v>0</v>
      </c>
      <c r="E251" s="167">
        <f t="shared" si="5"/>
        <v>0</v>
      </c>
      <c r="F251" s="165">
        <v>0</v>
      </c>
      <c r="G251" s="165">
        <v>0</v>
      </c>
      <c r="H251" s="165">
        <v>0</v>
      </c>
      <c r="I251" s="165">
        <v>1</v>
      </c>
      <c r="J251" s="165">
        <v>0</v>
      </c>
      <c r="K251" s="165">
        <v>0</v>
      </c>
      <c r="L251" s="165">
        <v>0</v>
      </c>
      <c r="M251" s="165">
        <v>0</v>
      </c>
      <c r="N251" s="165">
        <v>0</v>
      </c>
      <c r="O251" s="165">
        <v>0</v>
      </c>
      <c r="P251" s="168">
        <v>0</v>
      </c>
    </row>
    <row r="252" spans="2:16" ht="12.75" customHeight="1">
      <c r="B252" s="169" t="s">
        <v>46</v>
      </c>
      <c r="C252" s="170">
        <v>0</v>
      </c>
      <c r="D252" s="171">
        <v>1</v>
      </c>
      <c r="E252" s="172">
        <f t="shared" si="5"/>
        <v>-1</v>
      </c>
      <c r="F252" s="170">
        <v>0</v>
      </c>
      <c r="G252" s="170">
        <v>0</v>
      </c>
      <c r="H252" s="170">
        <v>0</v>
      </c>
      <c r="I252" s="170">
        <v>1</v>
      </c>
      <c r="J252" s="170">
        <v>0</v>
      </c>
      <c r="K252" s="170">
        <v>0</v>
      </c>
      <c r="L252" s="170">
        <v>0</v>
      </c>
      <c r="M252" s="170">
        <v>0</v>
      </c>
      <c r="N252" s="170">
        <v>0</v>
      </c>
      <c r="O252" s="170">
        <v>0</v>
      </c>
      <c r="P252" s="173">
        <v>0</v>
      </c>
    </row>
    <row r="253" spans="2:16" ht="12.75" customHeight="1">
      <c r="B253" s="174" t="s">
        <v>47</v>
      </c>
      <c r="C253" s="175">
        <v>348</v>
      </c>
      <c r="D253" s="175">
        <v>353</v>
      </c>
      <c r="E253" s="176">
        <f t="shared" si="5"/>
        <v>-0.014164305949008499</v>
      </c>
      <c r="F253" s="177">
        <v>127</v>
      </c>
      <c r="G253" s="177">
        <v>108</v>
      </c>
      <c r="H253" s="177">
        <v>171</v>
      </c>
      <c r="I253" s="177">
        <v>142</v>
      </c>
      <c r="J253" s="177">
        <v>0</v>
      </c>
      <c r="K253" s="177">
        <v>2</v>
      </c>
      <c r="L253" s="177">
        <v>0</v>
      </c>
      <c r="M253" s="177">
        <v>0</v>
      </c>
      <c r="N253" s="177">
        <v>2</v>
      </c>
      <c r="O253" s="177">
        <v>4</v>
      </c>
      <c r="P253" s="177">
        <v>194</v>
      </c>
    </row>
    <row r="254" spans="2:16" ht="12.75" customHeight="1">
      <c r="B254" s="164" t="s">
        <v>48</v>
      </c>
      <c r="C254" s="165">
        <v>0</v>
      </c>
      <c r="D254" s="166">
        <v>1</v>
      </c>
      <c r="E254" s="167">
        <f t="shared" si="5"/>
        <v>-1</v>
      </c>
      <c r="F254" s="165">
        <v>0</v>
      </c>
      <c r="G254" s="165">
        <v>0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165">
        <v>0</v>
      </c>
      <c r="O254" s="165">
        <v>0</v>
      </c>
      <c r="P254" s="168">
        <v>0</v>
      </c>
    </row>
    <row r="255" spans="2:16" ht="12.75" customHeight="1">
      <c r="B255" s="164" t="s">
        <v>49</v>
      </c>
      <c r="C255" s="165">
        <v>160</v>
      </c>
      <c r="D255" s="166">
        <v>182</v>
      </c>
      <c r="E255" s="167">
        <f t="shared" si="5"/>
        <v>-0.12087912087912088</v>
      </c>
      <c r="F255" s="165">
        <v>87</v>
      </c>
      <c r="G255" s="165">
        <v>68</v>
      </c>
      <c r="H255" s="165">
        <v>110</v>
      </c>
      <c r="I255" s="165">
        <v>85</v>
      </c>
      <c r="J255" s="165">
        <v>0</v>
      </c>
      <c r="K255" s="165">
        <v>0</v>
      </c>
      <c r="L255" s="165">
        <v>0</v>
      </c>
      <c r="M255" s="165">
        <v>0</v>
      </c>
      <c r="N255" s="165">
        <v>0</v>
      </c>
      <c r="O255" s="165">
        <v>1</v>
      </c>
      <c r="P255" s="168">
        <v>90</v>
      </c>
    </row>
    <row r="256" spans="2:16" ht="12.75" customHeight="1">
      <c r="B256" s="164" t="s">
        <v>50</v>
      </c>
      <c r="C256" s="165">
        <v>167</v>
      </c>
      <c r="D256" s="166">
        <v>143</v>
      </c>
      <c r="E256" s="167">
        <f t="shared" si="5"/>
        <v>0.16783216783216784</v>
      </c>
      <c r="F256" s="165">
        <v>40</v>
      </c>
      <c r="G256" s="165">
        <v>40</v>
      </c>
      <c r="H256" s="165">
        <v>51</v>
      </c>
      <c r="I256" s="165">
        <v>45</v>
      </c>
      <c r="J256" s="165">
        <v>0</v>
      </c>
      <c r="K256" s="165">
        <v>0</v>
      </c>
      <c r="L256" s="165">
        <v>0</v>
      </c>
      <c r="M256" s="165">
        <v>0</v>
      </c>
      <c r="N256" s="165">
        <v>0</v>
      </c>
      <c r="O256" s="165">
        <v>1</v>
      </c>
      <c r="P256" s="168">
        <v>89</v>
      </c>
    </row>
    <row r="257" spans="2:16" ht="12.75" customHeight="1">
      <c r="B257" s="164" t="s">
        <v>51</v>
      </c>
      <c r="C257" s="165">
        <v>1</v>
      </c>
      <c r="D257" s="166">
        <v>2</v>
      </c>
      <c r="E257" s="167">
        <f t="shared" si="5"/>
        <v>-0.5</v>
      </c>
      <c r="F257" s="165">
        <v>0</v>
      </c>
      <c r="G257" s="165">
        <v>0</v>
      </c>
      <c r="H257" s="165">
        <v>0</v>
      </c>
      <c r="I257" s="165">
        <v>0</v>
      </c>
      <c r="J257" s="165">
        <v>0</v>
      </c>
      <c r="K257" s="165">
        <v>0</v>
      </c>
      <c r="L257" s="165">
        <v>0</v>
      </c>
      <c r="M257" s="165">
        <v>0</v>
      </c>
      <c r="N257" s="165">
        <v>0</v>
      </c>
      <c r="O257" s="165">
        <v>0</v>
      </c>
      <c r="P257" s="168">
        <v>0</v>
      </c>
    </row>
    <row r="258" spans="1:16" s="163" customFormat="1" ht="12.75" customHeight="1">
      <c r="A258" s="152"/>
      <c r="B258" s="164" t="s">
        <v>52</v>
      </c>
      <c r="C258" s="165">
        <v>8</v>
      </c>
      <c r="D258" s="166">
        <v>11</v>
      </c>
      <c r="E258" s="167">
        <f t="shared" si="5"/>
        <v>-0.2727272727272727</v>
      </c>
      <c r="F258" s="165">
        <v>0</v>
      </c>
      <c r="G258" s="165">
        <v>0</v>
      </c>
      <c r="H258" s="165">
        <v>2</v>
      </c>
      <c r="I258" s="165">
        <v>3</v>
      </c>
      <c r="J258" s="165">
        <v>0</v>
      </c>
      <c r="K258" s="165">
        <v>0</v>
      </c>
      <c r="L258" s="165">
        <v>0</v>
      </c>
      <c r="M258" s="165">
        <v>0</v>
      </c>
      <c r="N258" s="165">
        <v>2</v>
      </c>
      <c r="O258" s="165">
        <v>0</v>
      </c>
      <c r="P258" s="168">
        <v>3</v>
      </c>
    </row>
    <row r="259" spans="2:16" ht="12.75" customHeight="1">
      <c r="B259" s="164" t="s">
        <v>53</v>
      </c>
      <c r="C259" s="165">
        <v>2</v>
      </c>
      <c r="D259" s="166">
        <v>3</v>
      </c>
      <c r="E259" s="167">
        <f t="shared" si="5"/>
        <v>-0.3333333333333333</v>
      </c>
      <c r="F259" s="165">
        <v>0</v>
      </c>
      <c r="G259" s="165">
        <v>0</v>
      </c>
      <c r="H259" s="165">
        <v>1</v>
      </c>
      <c r="I259" s="165">
        <v>4</v>
      </c>
      <c r="J259" s="165">
        <v>0</v>
      </c>
      <c r="K259" s="165">
        <v>0</v>
      </c>
      <c r="L259" s="165">
        <v>0</v>
      </c>
      <c r="M259" s="165">
        <v>0</v>
      </c>
      <c r="N259" s="165">
        <v>0</v>
      </c>
      <c r="O259" s="165">
        <v>0</v>
      </c>
      <c r="P259" s="168">
        <v>2</v>
      </c>
    </row>
    <row r="260" spans="2:16" ht="12.75" customHeight="1">
      <c r="B260" s="164" t="s">
        <v>54</v>
      </c>
      <c r="C260" s="165">
        <v>6</v>
      </c>
      <c r="D260" s="166">
        <v>5</v>
      </c>
      <c r="E260" s="167">
        <f t="shared" si="5"/>
        <v>0.2</v>
      </c>
      <c r="F260" s="165">
        <v>0</v>
      </c>
      <c r="G260" s="165">
        <v>0</v>
      </c>
      <c r="H260" s="165">
        <v>6</v>
      </c>
      <c r="I260" s="165">
        <v>3</v>
      </c>
      <c r="J260" s="165">
        <v>0</v>
      </c>
      <c r="K260" s="165">
        <v>1</v>
      </c>
      <c r="L260" s="165">
        <v>0</v>
      </c>
      <c r="M260" s="165">
        <v>0</v>
      </c>
      <c r="N260" s="165">
        <v>0</v>
      </c>
      <c r="O260" s="165">
        <v>1</v>
      </c>
      <c r="P260" s="168">
        <v>8</v>
      </c>
    </row>
    <row r="261" spans="2:16" ht="12.75" customHeight="1">
      <c r="B261" s="164" t="s">
        <v>55</v>
      </c>
      <c r="C261" s="165">
        <v>0</v>
      </c>
      <c r="D261" s="166">
        <v>1</v>
      </c>
      <c r="E261" s="167">
        <f t="shared" si="5"/>
        <v>-1</v>
      </c>
      <c r="F261" s="165">
        <v>0</v>
      </c>
      <c r="G261" s="165">
        <v>0</v>
      </c>
      <c r="H261" s="165">
        <v>0</v>
      </c>
      <c r="I261" s="165">
        <v>0</v>
      </c>
      <c r="J261" s="165">
        <v>0</v>
      </c>
      <c r="K261" s="165">
        <v>1</v>
      </c>
      <c r="L261" s="165">
        <v>0</v>
      </c>
      <c r="M261" s="165">
        <v>0</v>
      </c>
      <c r="N261" s="165">
        <v>0</v>
      </c>
      <c r="O261" s="165">
        <v>0</v>
      </c>
      <c r="P261" s="168">
        <v>0</v>
      </c>
    </row>
    <row r="262" spans="2:16" ht="12.75" customHeight="1">
      <c r="B262" s="164" t="s">
        <v>56</v>
      </c>
      <c r="C262" s="165">
        <v>1</v>
      </c>
      <c r="D262" s="166">
        <v>1</v>
      </c>
      <c r="E262" s="167">
        <f aca="true" t="shared" si="6" ref="E262:E302">IF(IF(D262="S/D",0,D262)&lt;&gt;0,(C262-D262)/D262,0)</f>
        <v>0</v>
      </c>
      <c r="F262" s="165">
        <v>0</v>
      </c>
      <c r="G262" s="165">
        <v>0</v>
      </c>
      <c r="H262" s="165">
        <v>1</v>
      </c>
      <c r="I262" s="165">
        <v>1</v>
      </c>
      <c r="J262" s="165">
        <v>0</v>
      </c>
      <c r="K262" s="165">
        <v>0</v>
      </c>
      <c r="L262" s="165">
        <v>0</v>
      </c>
      <c r="M262" s="165">
        <v>0</v>
      </c>
      <c r="N262" s="165">
        <v>0</v>
      </c>
      <c r="O262" s="165">
        <v>0</v>
      </c>
      <c r="P262" s="168">
        <v>1</v>
      </c>
    </row>
    <row r="263" spans="2:16" ht="12.75" customHeight="1">
      <c r="B263" s="164" t="s">
        <v>57</v>
      </c>
      <c r="C263" s="165">
        <v>0</v>
      </c>
      <c r="D263" s="166">
        <v>0</v>
      </c>
      <c r="E263" s="167">
        <f t="shared" si="6"/>
        <v>0</v>
      </c>
      <c r="F263" s="165">
        <v>0</v>
      </c>
      <c r="G263" s="165">
        <v>0</v>
      </c>
      <c r="H263" s="165">
        <v>0</v>
      </c>
      <c r="I263" s="165">
        <v>0</v>
      </c>
      <c r="J263" s="165">
        <v>0</v>
      </c>
      <c r="K263" s="165">
        <v>0</v>
      </c>
      <c r="L263" s="165">
        <v>0</v>
      </c>
      <c r="M263" s="165">
        <v>0</v>
      </c>
      <c r="N263" s="165">
        <v>0</v>
      </c>
      <c r="O263" s="165">
        <v>0</v>
      </c>
      <c r="P263" s="168">
        <v>0</v>
      </c>
    </row>
    <row r="264" spans="2:16" ht="12.75" customHeight="1">
      <c r="B264" s="164" t="s">
        <v>58</v>
      </c>
      <c r="C264" s="165">
        <v>0</v>
      </c>
      <c r="D264" s="166">
        <v>1</v>
      </c>
      <c r="E264" s="167">
        <f t="shared" si="6"/>
        <v>-1</v>
      </c>
      <c r="F264" s="165">
        <v>0</v>
      </c>
      <c r="G264" s="165">
        <v>0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5">
        <v>0</v>
      </c>
      <c r="N264" s="165">
        <v>0</v>
      </c>
      <c r="O264" s="165">
        <v>0</v>
      </c>
      <c r="P264" s="168">
        <v>0</v>
      </c>
    </row>
    <row r="265" spans="2:16" ht="12.75" customHeight="1">
      <c r="B265" s="164" t="s">
        <v>59</v>
      </c>
      <c r="C265" s="165">
        <v>0</v>
      </c>
      <c r="D265" s="166">
        <v>0</v>
      </c>
      <c r="E265" s="167">
        <f t="shared" si="6"/>
        <v>0</v>
      </c>
      <c r="F265" s="165">
        <v>0</v>
      </c>
      <c r="G265" s="165">
        <v>0</v>
      </c>
      <c r="H265" s="165">
        <v>0</v>
      </c>
      <c r="I265" s="165">
        <v>0</v>
      </c>
      <c r="J265" s="165">
        <v>0</v>
      </c>
      <c r="K265" s="165">
        <v>0</v>
      </c>
      <c r="L265" s="165">
        <v>0</v>
      </c>
      <c r="M265" s="165">
        <v>0</v>
      </c>
      <c r="N265" s="165">
        <v>0</v>
      </c>
      <c r="O265" s="165">
        <v>0</v>
      </c>
      <c r="P265" s="168">
        <v>1</v>
      </c>
    </row>
    <row r="266" spans="2:16" ht="12.75" customHeight="1">
      <c r="B266" s="164" t="s">
        <v>60</v>
      </c>
      <c r="C266" s="165">
        <v>0</v>
      </c>
      <c r="D266" s="166">
        <v>0</v>
      </c>
      <c r="E266" s="167">
        <f t="shared" si="6"/>
        <v>0</v>
      </c>
      <c r="F266" s="165">
        <v>0</v>
      </c>
      <c r="G266" s="165">
        <v>0</v>
      </c>
      <c r="H266" s="165">
        <v>0</v>
      </c>
      <c r="I266" s="165">
        <v>0</v>
      </c>
      <c r="J266" s="165">
        <v>0</v>
      </c>
      <c r="K266" s="165">
        <v>0</v>
      </c>
      <c r="L266" s="165">
        <v>0</v>
      </c>
      <c r="M266" s="165">
        <v>0</v>
      </c>
      <c r="N266" s="165">
        <v>0</v>
      </c>
      <c r="O266" s="165">
        <v>0</v>
      </c>
      <c r="P266" s="168">
        <v>0</v>
      </c>
    </row>
    <row r="267" spans="2:16" ht="12.75" customHeight="1">
      <c r="B267" s="164" t="s">
        <v>61</v>
      </c>
      <c r="C267" s="165">
        <v>0</v>
      </c>
      <c r="D267" s="166">
        <v>0</v>
      </c>
      <c r="E267" s="167">
        <f t="shared" si="6"/>
        <v>0</v>
      </c>
      <c r="F267" s="165">
        <v>0</v>
      </c>
      <c r="G267" s="165">
        <v>0</v>
      </c>
      <c r="H267" s="165">
        <v>0</v>
      </c>
      <c r="I267" s="165">
        <v>0</v>
      </c>
      <c r="J267" s="165">
        <v>0</v>
      </c>
      <c r="K267" s="165">
        <v>0</v>
      </c>
      <c r="L267" s="165">
        <v>0</v>
      </c>
      <c r="M267" s="165">
        <v>0</v>
      </c>
      <c r="N267" s="165">
        <v>0</v>
      </c>
      <c r="O267" s="165">
        <v>0</v>
      </c>
      <c r="P267" s="168">
        <v>0</v>
      </c>
    </row>
    <row r="268" spans="2:16" ht="12.75" customHeight="1">
      <c r="B268" s="164" t="s">
        <v>62</v>
      </c>
      <c r="C268" s="165">
        <v>0</v>
      </c>
      <c r="D268" s="166">
        <v>0</v>
      </c>
      <c r="E268" s="167">
        <f t="shared" si="6"/>
        <v>0</v>
      </c>
      <c r="F268" s="165">
        <v>0</v>
      </c>
      <c r="G268" s="165">
        <v>0</v>
      </c>
      <c r="H268" s="165">
        <v>0</v>
      </c>
      <c r="I268" s="165">
        <v>0</v>
      </c>
      <c r="J268" s="165">
        <v>0</v>
      </c>
      <c r="K268" s="165">
        <v>0</v>
      </c>
      <c r="L268" s="165">
        <v>0</v>
      </c>
      <c r="M268" s="165">
        <v>0</v>
      </c>
      <c r="N268" s="165">
        <v>0</v>
      </c>
      <c r="O268" s="165">
        <v>0</v>
      </c>
      <c r="P268" s="168">
        <v>0</v>
      </c>
    </row>
    <row r="269" spans="2:16" ht="12.75" customHeight="1">
      <c r="B269" s="164" t="s">
        <v>63</v>
      </c>
      <c r="C269" s="165">
        <v>0</v>
      </c>
      <c r="D269" s="166">
        <v>0</v>
      </c>
      <c r="E269" s="167">
        <f t="shared" si="6"/>
        <v>0</v>
      </c>
      <c r="F269" s="165">
        <v>0</v>
      </c>
      <c r="G269" s="165">
        <v>0</v>
      </c>
      <c r="H269" s="165">
        <v>0</v>
      </c>
      <c r="I269" s="165">
        <v>0</v>
      </c>
      <c r="J269" s="165">
        <v>0</v>
      </c>
      <c r="K269" s="165">
        <v>0</v>
      </c>
      <c r="L269" s="165">
        <v>0</v>
      </c>
      <c r="M269" s="165">
        <v>0</v>
      </c>
      <c r="N269" s="165">
        <v>0</v>
      </c>
      <c r="O269" s="165">
        <v>0</v>
      </c>
      <c r="P269" s="168">
        <v>0</v>
      </c>
    </row>
    <row r="270" spans="2:16" ht="12.75" customHeight="1">
      <c r="B270" s="164" t="s">
        <v>64</v>
      </c>
      <c r="C270" s="165">
        <v>0</v>
      </c>
      <c r="D270" s="166">
        <v>2</v>
      </c>
      <c r="E270" s="167">
        <f t="shared" si="6"/>
        <v>-1</v>
      </c>
      <c r="F270" s="165">
        <v>0</v>
      </c>
      <c r="G270" s="165">
        <v>0</v>
      </c>
      <c r="H270" s="165">
        <v>0</v>
      </c>
      <c r="I270" s="165">
        <v>0</v>
      </c>
      <c r="J270" s="165">
        <v>0</v>
      </c>
      <c r="K270" s="165">
        <v>0</v>
      </c>
      <c r="L270" s="165">
        <v>0</v>
      </c>
      <c r="M270" s="165">
        <v>0</v>
      </c>
      <c r="N270" s="165">
        <v>0</v>
      </c>
      <c r="O270" s="165">
        <v>0</v>
      </c>
      <c r="P270" s="168">
        <v>0</v>
      </c>
    </row>
    <row r="271" spans="2:16" ht="12.75" customHeight="1">
      <c r="B271" s="169" t="s">
        <v>65</v>
      </c>
      <c r="C271" s="170">
        <v>0</v>
      </c>
      <c r="D271" s="171">
        <v>0</v>
      </c>
      <c r="E271" s="172">
        <f t="shared" si="6"/>
        <v>0</v>
      </c>
      <c r="F271" s="170">
        <v>0</v>
      </c>
      <c r="G271" s="170">
        <v>0</v>
      </c>
      <c r="H271" s="170">
        <v>0</v>
      </c>
      <c r="I271" s="170">
        <v>0</v>
      </c>
      <c r="J271" s="170">
        <v>0</v>
      </c>
      <c r="K271" s="170">
        <v>0</v>
      </c>
      <c r="L271" s="170">
        <v>0</v>
      </c>
      <c r="M271" s="170">
        <v>0</v>
      </c>
      <c r="N271" s="170">
        <v>0</v>
      </c>
      <c r="O271" s="170">
        <v>0</v>
      </c>
      <c r="P271" s="173">
        <v>0</v>
      </c>
    </row>
    <row r="272" spans="2:16" ht="12.75" customHeight="1">
      <c r="B272" s="169" t="s">
        <v>66</v>
      </c>
      <c r="C272" s="170">
        <v>0</v>
      </c>
      <c r="D272" s="171"/>
      <c r="E272" s="172">
        <f t="shared" si="6"/>
        <v>0</v>
      </c>
      <c r="F272" s="170">
        <v>0</v>
      </c>
      <c r="G272" s="170">
        <v>0</v>
      </c>
      <c r="H272" s="170">
        <v>0</v>
      </c>
      <c r="I272" s="170">
        <v>0</v>
      </c>
      <c r="J272" s="170">
        <v>0</v>
      </c>
      <c r="K272" s="170">
        <v>0</v>
      </c>
      <c r="L272" s="170">
        <v>0</v>
      </c>
      <c r="M272" s="170">
        <v>0</v>
      </c>
      <c r="N272" s="170">
        <v>0</v>
      </c>
      <c r="O272" s="170">
        <v>0</v>
      </c>
      <c r="P272" s="173">
        <v>0</v>
      </c>
    </row>
    <row r="273" spans="2:16" ht="12.75" customHeight="1">
      <c r="B273" s="169" t="s">
        <v>67</v>
      </c>
      <c r="C273" s="170">
        <v>1</v>
      </c>
      <c r="D273" s="171">
        <v>1</v>
      </c>
      <c r="E273" s="172">
        <f t="shared" si="6"/>
        <v>0</v>
      </c>
      <c r="F273" s="170">
        <v>0</v>
      </c>
      <c r="G273" s="170">
        <v>0</v>
      </c>
      <c r="H273" s="170">
        <v>0</v>
      </c>
      <c r="I273" s="170">
        <v>0</v>
      </c>
      <c r="J273" s="170">
        <v>0</v>
      </c>
      <c r="K273" s="170">
        <v>0</v>
      </c>
      <c r="L273" s="170">
        <v>0</v>
      </c>
      <c r="M273" s="170">
        <v>0</v>
      </c>
      <c r="N273" s="170">
        <v>0</v>
      </c>
      <c r="O273" s="170">
        <v>0</v>
      </c>
      <c r="P273" s="173">
        <v>0</v>
      </c>
    </row>
    <row r="274" spans="2:16" ht="12.75" customHeight="1">
      <c r="B274" s="169" t="s">
        <v>68</v>
      </c>
      <c r="C274" s="170">
        <v>0</v>
      </c>
      <c r="D274" s="171">
        <v>0</v>
      </c>
      <c r="E274" s="172">
        <f t="shared" si="6"/>
        <v>0</v>
      </c>
      <c r="F274" s="170">
        <v>0</v>
      </c>
      <c r="G274" s="170">
        <v>0</v>
      </c>
      <c r="H274" s="170">
        <v>0</v>
      </c>
      <c r="I274" s="170">
        <v>0</v>
      </c>
      <c r="J274" s="170">
        <v>0</v>
      </c>
      <c r="K274" s="170">
        <v>0</v>
      </c>
      <c r="L274" s="170">
        <v>0</v>
      </c>
      <c r="M274" s="170">
        <v>0</v>
      </c>
      <c r="N274" s="170">
        <v>0</v>
      </c>
      <c r="O274" s="170">
        <v>0</v>
      </c>
      <c r="P274" s="173">
        <v>0</v>
      </c>
    </row>
    <row r="275" spans="2:16" ht="12.75" customHeight="1">
      <c r="B275" s="169" t="s">
        <v>69</v>
      </c>
      <c r="C275" s="170">
        <v>0</v>
      </c>
      <c r="D275" s="171">
        <v>0</v>
      </c>
      <c r="E275" s="172">
        <f t="shared" si="6"/>
        <v>0</v>
      </c>
      <c r="F275" s="170">
        <v>0</v>
      </c>
      <c r="G275" s="170">
        <v>0</v>
      </c>
      <c r="H275" s="170">
        <v>0</v>
      </c>
      <c r="I275" s="170">
        <v>0</v>
      </c>
      <c r="J275" s="170">
        <v>0</v>
      </c>
      <c r="K275" s="170">
        <v>0</v>
      </c>
      <c r="L275" s="170">
        <v>0</v>
      </c>
      <c r="M275" s="170">
        <v>0</v>
      </c>
      <c r="N275" s="170">
        <v>0</v>
      </c>
      <c r="O275" s="170">
        <v>0</v>
      </c>
      <c r="P275" s="173">
        <v>0</v>
      </c>
    </row>
    <row r="276" spans="2:16" ht="12.75" customHeight="1">
      <c r="B276" s="169" t="s">
        <v>70</v>
      </c>
      <c r="C276" s="170">
        <v>2</v>
      </c>
      <c r="D276" s="171">
        <v>0</v>
      </c>
      <c r="E276" s="172">
        <f t="shared" si="6"/>
        <v>0</v>
      </c>
      <c r="F276" s="170">
        <v>0</v>
      </c>
      <c r="G276" s="170">
        <v>0</v>
      </c>
      <c r="H276" s="170">
        <v>0</v>
      </c>
      <c r="I276" s="170">
        <v>1</v>
      </c>
      <c r="J276" s="170">
        <v>0</v>
      </c>
      <c r="K276" s="170">
        <v>0</v>
      </c>
      <c r="L276" s="170">
        <v>0</v>
      </c>
      <c r="M276" s="170">
        <v>0</v>
      </c>
      <c r="N276" s="170">
        <v>0</v>
      </c>
      <c r="O276" s="170">
        <v>1</v>
      </c>
      <c r="P276" s="173">
        <v>0</v>
      </c>
    </row>
    <row r="277" spans="2:16" ht="12.75" customHeight="1">
      <c r="B277" s="174" t="s">
        <v>71</v>
      </c>
      <c r="C277" s="175">
        <v>0</v>
      </c>
      <c r="D277" s="175">
        <v>3</v>
      </c>
      <c r="E277" s="176">
        <f t="shared" si="6"/>
        <v>-1</v>
      </c>
      <c r="F277" s="175">
        <v>0</v>
      </c>
      <c r="G277" s="175">
        <v>0</v>
      </c>
      <c r="H277" s="175">
        <v>0</v>
      </c>
      <c r="I277" s="175">
        <v>0</v>
      </c>
      <c r="J277" s="175">
        <v>0</v>
      </c>
      <c r="K277" s="175">
        <v>0</v>
      </c>
      <c r="L277" s="175">
        <v>0</v>
      </c>
      <c r="M277" s="175">
        <v>0</v>
      </c>
      <c r="N277" s="175">
        <v>0</v>
      </c>
      <c r="O277" s="175">
        <v>0</v>
      </c>
      <c r="P277" s="177">
        <v>0</v>
      </c>
    </row>
    <row r="278" spans="2:16" ht="12.75" customHeight="1">
      <c r="B278" s="164" t="s">
        <v>72</v>
      </c>
      <c r="C278" s="165">
        <v>0</v>
      </c>
      <c r="D278" s="166">
        <v>0</v>
      </c>
      <c r="E278" s="167">
        <f t="shared" si="6"/>
        <v>0</v>
      </c>
      <c r="F278" s="165">
        <v>0</v>
      </c>
      <c r="G278" s="165">
        <v>0</v>
      </c>
      <c r="H278" s="165">
        <v>0</v>
      </c>
      <c r="I278" s="165">
        <v>0</v>
      </c>
      <c r="J278" s="165">
        <v>0</v>
      </c>
      <c r="K278" s="165">
        <v>0</v>
      </c>
      <c r="L278" s="165">
        <v>0</v>
      </c>
      <c r="M278" s="165">
        <v>0</v>
      </c>
      <c r="N278" s="165">
        <v>0</v>
      </c>
      <c r="O278" s="165">
        <v>0</v>
      </c>
      <c r="P278" s="168">
        <v>0</v>
      </c>
    </row>
    <row r="279" spans="2:16" ht="12.75" customHeight="1">
      <c r="B279" s="164" t="s">
        <v>73</v>
      </c>
      <c r="C279" s="165">
        <v>0</v>
      </c>
      <c r="D279" s="166">
        <v>0</v>
      </c>
      <c r="E279" s="167">
        <f t="shared" si="6"/>
        <v>0</v>
      </c>
      <c r="F279" s="165">
        <v>0</v>
      </c>
      <c r="G279" s="165">
        <v>0</v>
      </c>
      <c r="H279" s="165">
        <v>0</v>
      </c>
      <c r="I279" s="165">
        <v>0</v>
      </c>
      <c r="J279" s="165">
        <v>0</v>
      </c>
      <c r="K279" s="165">
        <v>0</v>
      </c>
      <c r="L279" s="165">
        <v>0</v>
      </c>
      <c r="M279" s="165">
        <v>0</v>
      </c>
      <c r="N279" s="165">
        <v>0</v>
      </c>
      <c r="O279" s="165">
        <v>0</v>
      </c>
      <c r="P279" s="168">
        <v>0</v>
      </c>
    </row>
    <row r="280" spans="2:16" ht="12.75" customHeight="1">
      <c r="B280" s="169" t="s">
        <v>74</v>
      </c>
      <c r="C280" s="170">
        <v>0</v>
      </c>
      <c r="D280" s="171">
        <v>3</v>
      </c>
      <c r="E280" s="172">
        <f t="shared" si="6"/>
        <v>-1</v>
      </c>
      <c r="F280" s="170">
        <v>0</v>
      </c>
      <c r="G280" s="170">
        <v>0</v>
      </c>
      <c r="H280" s="170">
        <v>0</v>
      </c>
      <c r="I280" s="170">
        <v>0</v>
      </c>
      <c r="J280" s="170">
        <v>0</v>
      </c>
      <c r="K280" s="170">
        <v>0</v>
      </c>
      <c r="L280" s="170">
        <v>0</v>
      </c>
      <c r="M280" s="170">
        <v>0</v>
      </c>
      <c r="N280" s="170">
        <v>0</v>
      </c>
      <c r="O280" s="170">
        <v>0</v>
      </c>
      <c r="P280" s="173">
        <v>0</v>
      </c>
    </row>
    <row r="281" spans="2:16" ht="12.75" customHeight="1">
      <c r="B281" s="174" t="s">
        <v>75</v>
      </c>
      <c r="C281" s="175">
        <v>1</v>
      </c>
      <c r="D281" s="175">
        <v>4</v>
      </c>
      <c r="E281" s="176">
        <f t="shared" si="6"/>
        <v>-0.75</v>
      </c>
      <c r="F281" s="175">
        <v>0</v>
      </c>
      <c r="G281" s="175">
        <v>0</v>
      </c>
      <c r="H281" s="175">
        <v>0</v>
      </c>
      <c r="I281" s="175">
        <v>0</v>
      </c>
      <c r="J281" s="175">
        <v>0</v>
      </c>
      <c r="K281" s="175">
        <v>0</v>
      </c>
      <c r="L281" s="175">
        <v>0</v>
      </c>
      <c r="M281" s="175">
        <v>0</v>
      </c>
      <c r="N281" s="175">
        <v>0</v>
      </c>
      <c r="O281" s="175">
        <v>0</v>
      </c>
      <c r="P281" s="177">
        <v>0</v>
      </c>
    </row>
    <row r="282" spans="1:16" s="163" customFormat="1" ht="12.75" customHeight="1">
      <c r="A282" s="152"/>
      <c r="B282" s="164" t="s">
        <v>76</v>
      </c>
      <c r="C282" s="165">
        <v>1</v>
      </c>
      <c r="D282" s="166">
        <v>0</v>
      </c>
      <c r="E282" s="167">
        <f t="shared" si="6"/>
        <v>0</v>
      </c>
      <c r="F282" s="165">
        <v>0</v>
      </c>
      <c r="G282" s="165">
        <v>0</v>
      </c>
      <c r="H282" s="165">
        <v>0</v>
      </c>
      <c r="I282" s="165">
        <v>0</v>
      </c>
      <c r="J282" s="165">
        <v>0</v>
      </c>
      <c r="K282" s="165">
        <v>0</v>
      </c>
      <c r="L282" s="165">
        <v>0</v>
      </c>
      <c r="M282" s="165">
        <v>0</v>
      </c>
      <c r="N282" s="165">
        <v>0</v>
      </c>
      <c r="O282" s="165">
        <v>0</v>
      </c>
      <c r="P282" s="168">
        <v>0</v>
      </c>
    </row>
    <row r="283" spans="2:16" ht="12.75" customHeight="1">
      <c r="B283" s="164" t="s">
        <v>77</v>
      </c>
      <c r="C283" s="165">
        <v>0</v>
      </c>
      <c r="D283" s="166">
        <v>0</v>
      </c>
      <c r="E283" s="167">
        <f t="shared" si="6"/>
        <v>0</v>
      </c>
      <c r="F283" s="165">
        <v>0</v>
      </c>
      <c r="G283" s="165">
        <v>0</v>
      </c>
      <c r="H283" s="165">
        <v>0</v>
      </c>
      <c r="I283" s="165">
        <v>0</v>
      </c>
      <c r="J283" s="165">
        <v>0</v>
      </c>
      <c r="K283" s="165">
        <v>0</v>
      </c>
      <c r="L283" s="165">
        <v>0</v>
      </c>
      <c r="M283" s="165">
        <v>0</v>
      </c>
      <c r="N283" s="165">
        <v>0</v>
      </c>
      <c r="O283" s="165">
        <v>0</v>
      </c>
      <c r="P283" s="168">
        <v>0</v>
      </c>
    </row>
    <row r="284" spans="2:16" ht="12.75" customHeight="1">
      <c r="B284" s="164" t="s">
        <v>78</v>
      </c>
      <c r="C284" s="178">
        <v>0</v>
      </c>
      <c r="D284" s="179">
        <v>4</v>
      </c>
      <c r="E284" s="167">
        <f t="shared" si="6"/>
        <v>-1</v>
      </c>
      <c r="F284" s="165">
        <v>0</v>
      </c>
      <c r="G284" s="165">
        <v>0</v>
      </c>
      <c r="H284" s="165">
        <v>0</v>
      </c>
      <c r="I284" s="165">
        <v>0</v>
      </c>
      <c r="J284" s="165">
        <v>0</v>
      </c>
      <c r="K284" s="165">
        <v>0</v>
      </c>
      <c r="L284" s="165">
        <v>0</v>
      </c>
      <c r="M284" s="165">
        <v>0</v>
      </c>
      <c r="N284" s="165">
        <v>0</v>
      </c>
      <c r="O284" s="165">
        <v>0</v>
      </c>
      <c r="P284" s="168">
        <v>0</v>
      </c>
    </row>
    <row r="285" spans="2:16" ht="12.75" customHeight="1">
      <c r="B285" s="164" t="s">
        <v>79</v>
      </c>
      <c r="C285" s="165">
        <v>0</v>
      </c>
      <c r="D285" s="166">
        <v>0</v>
      </c>
      <c r="E285" s="167">
        <f t="shared" si="6"/>
        <v>0</v>
      </c>
      <c r="F285" s="165">
        <v>0</v>
      </c>
      <c r="G285" s="165">
        <v>0</v>
      </c>
      <c r="H285" s="165">
        <v>0</v>
      </c>
      <c r="I285" s="165">
        <v>0</v>
      </c>
      <c r="J285" s="165">
        <v>0</v>
      </c>
      <c r="K285" s="165">
        <v>0</v>
      </c>
      <c r="L285" s="165">
        <v>0</v>
      </c>
      <c r="M285" s="165">
        <v>0</v>
      </c>
      <c r="N285" s="165">
        <v>0</v>
      </c>
      <c r="O285" s="165">
        <v>0</v>
      </c>
      <c r="P285" s="168">
        <v>0</v>
      </c>
    </row>
    <row r="286" spans="1:16" s="163" customFormat="1" ht="12.75" customHeight="1">
      <c r="A286" s="152"/>
      <c r="B286" s="169" t="s">
        <v>80</v>
      </c>
      <c r="C286" s="170">
        <v>0</v>
      </c>
      <c r="D286" s="171">
        <v>0</v>
      </c>
      <c r="E286" s="172">
        <f t="shared" si="6"/>
        <v>0</v>
      </c>
      <c r="F286" s="170">
        <v>0</v>
      </c>
      <c r="G286" s="170">
        <v>0</v>
      </c>
      <c r="H286" s="170">
        <v>0</v>
      </c>
      <c r="I286" s="170">
        <v>0</v>
      </c>
      <c r="J286" s="170">
        <v>0</v>
      </c>
      <c r="K286" s="170">
        <v>0</v>
      </c>
      <c r="L286" s="170">
        <v>0</v>
      </c>
      <c r="M286" s="170">
        <v>0</v>
      </c>
      <c r="N286" s="170">
        <v>0</v>
      </c>
      <c r="O286" s="170">
        <v>0</v>
      </c>
      <c r="P286" s="173">
        <v>0</v>
      </c>
    </row>
    <row r="287" spans="2:16" ht="12.75" customHeight="1">
      <c r="B287" s="169" t="s">
        <v>81</v>
      </c>
      <c r="C287" s="170">
        <v>0</v>
      </c>
      <c r="D287" s="171">
        <v>0</v>
      </c>
      <c r="E287" s="172">
        <f t="shared" si="6"/>
        <v>0</v>
      </c>
      <c r="F287" s="170">
        <v>0</v>
      </c>
      <c r="G287" s="170">
        <v>0</v>
      </c>
      <c r="H287" s="170">
        <v>0</v>
      </c>
      <c r="I287" s="170">
        <v>0</v>
      </c>
      <c r="J287" s="170">
        <v>0</v>
      </c>
      <c r="K287" s="170">
        <v>0</v>
      </c>
      <c r="L287" s="170">
        <v>0</v>
      </c>
      <c r="M287" s="170">
        <v>0</v>
      </c>
      <c r="N287" s="170">
        <v>0</v>
      </c>
      <c r="O287" s="170">
        <v>0</v>
      </c>
      <c r="P287" s="173">
        <v>0</v>
      </c>
    </row>
    <row r="288" spans="2:16" ht="12.75" customHeight="1">
      <c r="B288" s="174" t="s">
        <v>82</v>
      </c>
      <c r="C288" s="175">
        <v>2</v>
      </c>
      <c r="D288" s="175">
        <v>2</v>
      </c>
      <c r="E288" s="176">
        <f t="shared" si="6"/>
        <v>0</v>
      </c>
      <c r="F288" s="175">
        <v>0</v>
      </c>
      <c r="G288" s="175">
        <v>0</v>
      </c>
      <c r="H288" s="175">
        <v>1</v>
      </c>
      <c r="I288" s="175">
        <v>0</v>
      </c>
      <c r="J288" s="175">
        <v>0</v>
      </c>
      <c r="K288" s="175">
        <v>0</v>
      </c>
      <c r="L288" s="175">
        <v>0</v>
      </c>
      <c r="M288" s="175">
        <v>0</v>
      </c>
      <c r="N288" s="175">
        <v>0</v>
      </c>
      <c r="O288" s="175">
        <v>2</v>
      </c>
      <c r="P288" s="177">
        <v>0</v>
      </c>
    </row>
    <row r="289" spans="2:16" ht="12.75" customHeight="1">
      <c r="B289" s="164" t="s">
        <v>83</v>
      </c>
      <c r="C289" s="165">
        <v>2</v>
      </c>
      <c r="D289" s="166">
        <v>1</v>
      </c>
      <c r="E289" s="167">
        <f t="shared" si="6"/>
        <v>1</v>
      </c>
      <c r="F289" s="165">
        <v>0</v>
      </c>
      <c r="G289" s="165">
        <v>0</v>
      </c>
      <c r="H289" s="165">
        <v>1</v>
      </c>
      <c r="I289" s="165">
        <v>0</v>
      </c>
      <c r="J289" s="165">
        <v>0</v>
      </c>
      <c r="K289" s="165">
        <v>0</v>
      </c>
      <c r="L289" s="165">
        <v>0</v>
      </c>
      <c r="M289" s="165">
        <v>0</v>
      </c>
      <c r="N289" s="165">
        <v>0</v>
      </c>
      <c r="O289" s="165">
        <v>2</v>
      </c>
      <c r="P289" s="168">
        <v>0</v>
      </c>
    </row>
    <row r="290" spans="2:16" ht="12.75" customHeight="1">
      <c r="B290" s="164" t="s">
        <v>84</v>
      </c>
      <c r="C290" s="165">
        <v>0</v>
      </c>
      <c r="D290" s="166">
        <v>0</v>
      </c>
      <c r="E290" s="167">
        <f t="shared" si="6"/>
        <v>0</v>
      </c>
      <c r="F290" s="165">
        <v>0</v>
      </c>
      <c r="G290" s="165">
        <v>0</v>
      </c>
      <c r="H290" s="165">
        <v>0</v>
      </c>
      <c r="I290" s="165">
        <v>0</v>
      </c>
      <c r="J290" s="165">
        <v>0</v>
      </c>
      <c r="K290" s="165">
        <v>0</v>
      </c>
      <c r="L290" s="165">
        <v>0</v>
      </c>
      <c r="M290" s="165">
        <v>0</v>
      </c>
      <c r="N290" s="165">
        <v>0</v>
      </c>
      <c r="O290" s="165">
        <v>0</v>
      </c>
      <c r="P290" s="168">
        <v>0</v>
      </c>
    </row>
    <row r="291" spans="2:16" ht="12.75" customHeight="1">
      <c r="B291" s="164" t="s">
        <v>85</v>
      </c>
      <c r="C291" s="165">
        <v>0</v>
      </c>
      <c r="D291" s="166">
        <v>0</v>
      </c>
      <c r="E291" s="167">
        <f t="shared" si="6"/>
        <v>0</v>
      </c>
      <c r="F291" s="165">
        <v>0</v>
      </c>
      <c r="G291" s="165">
        <v>0</v>
      </c>
      <c r="H291" s="165">
        <v>0</v>
      </c>
      <c r="I291" s="165">
        <v>0</v>
      </c>
      <c r="J291" s="165">
        <v>0</v>
      </c>
      <c r="K291" s="165">
        <v>0</v>
      </c>
      <c r="L291" s="165">
        <v>0</v>
      </c>
      <c r="M291" s="165">
        <v>0</v>
      </c>
      <c r="N291" s="165">
        <v>0</v>
      </c>
      <c r="O291" s="165">
        <v>0</v>
      </c>
      <c r="P291" s="168">
        <v>0</v>
      </c>
    </row>
    <row r="292" spans="2:16" ht="12.75" customHeight="1">
      <c r="B292" s="164" t="s">
        <v>86</v>
      </c>
      <c r="C292" s="165">
        <v>0</v>
      </c>
      <c r="D292" s="166">
        <v>0</v>
      </c>
      <c r="E292" s="167">
        <f t="shared" si="6"/>
        <v>0</v>
      </c>
      <c r="F292" s="165">
        <v>0</v>
      </c>
      <c r="G292" s="165">
        <v>0</v>
      </c>
      <c r="H292" s="165">
        <v>0</v>
      </c>
      <c r="I292" s="165">
        <v>0</v>
      </c>
      <c r="J292" s="165">
        <v>0</v>
      </c>
      <c r="K292" s="165">
        <v>0</v>
      </c>
      <c r="L292" s="165">
        <v>0</v>
      </c>
      <c r="M292" s="165">
        <v>0</v>
      </c>
      <c r="N292" s="165">
        <v>0</v>
      </c>
      <c r="O292" s="165">
        <v>0</v>
      </c>
      <c r="P292" s="168">
        <v>0</v>
      </c>
    </row>
    <row r="293" spans="1:16" s="163" customFormat="1" ht="12.75" customHeight="1">
      <c r="A293" s="152"/>
      <c r="B293" s="183" t="s">
        <v>87</v>
      </c>
      <c r="C293" s="184">
        <v>0</v>
      </c>
      <c r="D293" s="185">
        <v>1</v>
      </c>
      <c r="E293" s="186">
        <f t="shared" si="6"/>
        <v>-1</v>
      </c>
      <c r="F293" s="184">
        <v>0</v>
      </c>
      <c r="G293" s="184">
        <v>0</v>
      </c>
      <c r="H293" s="184">
        <v>0</v>
      </c>
      <c r="I293" s="184">
        <v>0</v>
      </c>
      <c r="J293" s="184">
        <v>0</v>
      </c>
      <c r="K293" s="184">
        <v>0</v>
      </c>
      <c r="L293" s="184">
        <v>0</v>
      </c>
      <c r="M293" s="184">
        <v>0</v>
      </c>
      <c r="N293" s="184">
        <v>0</v>
      </c>
      <c r="O293" s="184">
        <v>0</v>
      </c>
      <c r="P293" s="187">
        <v>0</v>
      </c>
    </row>
    <row r="294" spans="2:16" ht="12.75" customHeight="1">
      <c r="B294" s="174" t="s">
        <v>88</v>
      </c>
      <c r="C294" s="175">
        <v>2</v>
      </c>
      <c r="D294" s="175">
        <v>1</v>
      </c>
      <c r="E294" s="176">
        <f t="shared" si="6"/>
        <v>1</v>
      </c>
      <c r="F294" s="175">
        <v>0</v>
      </c>
      <c r="G294" s="175">
        <v>0</v>
      </c>
      <c r="H294" s="175">
        <v>0</v>
      </c>
      <c r="I294" s="175">
        <v>0</v>
      </c>
      <c r="J294" s="175">
        <v>0</v>
      </c>
      <c r="K294" s="175">
        <v>0</v>
      </c>
      <c r="L294" s="175">
        <v>0</v>
      </c>
      <c r="M294" s="175">
        <v>0</v>
      </c>
      <c r="N294" s="175">
        <v>0</v>
      </c>
      <c r="O294" s="175">
        <v>0</v>
      </c>
      <c r="P294" s="177">
        <v>0</v>
      </c>
    </row>
    <row r="295" spans="2:16" ht="12.75" customHeight="1">
      <c r="B295" s="164" t="s">
        <v>89</v>
      </c>
      <c r="C295" s="165">
        <v>2</v>
      </c>
      <c r="D295" s="166">
        <v>1</v>
      </c>
      <c r="E295" s="167">
        <f t="shared" si="6"/>
        <v>1</v>
      </c>
      <c r="F295" s="165">
        <v>0</v>
      </c>
      <c r="G295" s="165">
        <v>0</v>
      </c>
      <c r="H295" s="165">
        <v>0</v>
      </c>
      <c r="I295" s="165">
        <v>0</v>
      </c>
      <c r="J295" s="165">
        <v>0</v>
      </c>
      <c r="K295" s="165">
        <v>0</v>
      </c>
      <c r="L295" s="165">
        <v>0</v>
      </c>
      <c r="M295" s="165">
        <v>0</v>
      </c>
      <c r="N295" s="165">
        <v>0</v>
      </c>
      <c r="O295" s="165">
        <v>0</v>
      </c>
      <c r="P295" s="168">
        <v>0</v>
      </c>
    </row>
    <row r="296" spans="2:16" ht="12.75" customHeight="1">
      <c r="B296" s="174" t="s">
        <v>90</v>
      </c>
      <c r="C296" s="175">
        <v>0</v>
      </c>
      <c r="D296" s="175">
        <v>3</v>
      </c>
      <c r="E296" s="176">
        <f t="shared" si="6"/>
        <v>-1</v>
      </c>
      <c r="F296" s="175">
        <v>0</v>
      </c>
      <c r="G296" s="175">
        <v>0</v>
      </c>
      <c r="H296" s="175">
        <v>0</v>
      </c>
      <c r="I296" s="175">
        <v>0</v>
      </c>
      <c r="J296" s="175">
        <v>0</v>
      </c>
      <c r="K296" s="175">
        <v>0</v>
      </c>
      <c r="L296" s="175">
        <v>0</v>
      </c>
      <c r="M296" s="175">
        <v>0</v>
      </c>
      <c r="N296" s="175">
        <v>0</v>
      </c>
      <c r="O296" s="175">
        <v>0</v>
      </c>
      <c r="P296" s="177">
        <v>0</v>
      </c>
    </row>
    <row r="297" spans="2:16" ht="12.75" customHeight="1">
      <c r="B297" s="169" t="s">
        <v>91</v>
      </c>
      <c r="C297" s="170">
        <v>0</v>
      </c>
      <c r="D297" s="171">
        <v>3</v>
      </c>
      <c r="E297" s="172">
        <f t="shared" si="6"/>
        <v>-1</v>
      </c>
      <c r="F297" s="170">
        <v>0</v>
      </c>
      <c r="G297" s="170">
        <v>0</v>
      </c>
      <c r="H297" s="170">
        <v>0</v>
      </c>
      <c r="I297" s="170">
        <v>0</v>
      </c>
      <c r="J297" s="170">
        <v>0</v>
      </c>
      <c r="K297" s="170">
        <v>0</v>
      </c>
      <c r="L297" s="170">
        <v>0</v>
      </c>
      <c r="M297" s="170">
        <v>0</v>
      </c>
      <c r="N297" s="170">
        <v>0</v>
      </c>
      <c r="O297" s="170">
        <v>0</v>
      </c>
      <c r="P297" s="173">
        <v>0</v>
      </c>
    </row>
    <row r="298" spans="2:16" ht="12.75" customHeight="1">
      <c r="B298" s="169" t="s">
        <v>92</v>
      </c>
      <c r="C298" s="170">
        <v>0</v>
      </c>
      <c r="D298" s="171">
        <v>0</v>
      </c>
      <c r="E298" s="172">
        <f t="shared" si="6"/>
        <v>0</v>
      </c>
      <c r="F298" s="170">
        <v>0</v>
      </c>
      <c r="G298" s="170">
        <v>0</v>
      </c>
      <c r="H298" s="170">
        <v>0</v>
      </c>
      <c r="I298" s="170">
        <v>0</v>
      </c>
      <c r="J298" s="170">
        <v>0</v>
      </c>
      <c r="K298" s="170">
        <v>0</v>
      </c>
      <c r="L298" s="170">
        <v>0</v>
      </c>
      <c r="M298" s="170">
        <v>0</v>
      </c>
      <c r="N298" s="170">
        <v>0</v>
      </c>
      <c r="O298" s="170">
        <v>0</v>
      </c>
      <c r="P298" s="173">
        <v>0</v>
      </c>
    </row>
    <row r="299" spans="1:16" s="163" customFormat="1" ht="12.75" customHeight="1">
      <c r="A299" s="152"/>
      <c r="B299" s="188" t="s">
        <v>93</v>
      </c>
      <c r="C299" s="175">
        <v>13045</v>
      </c>
      <c r="D299" s="175">
        <v>12001</v>
      </c>
      <c r="E299" s="176">
        <f t="shared" si="6"/>
        <v>0.08699275060411632</v>
      </c>
      <c r="F299" s="175">
        <v>74</v>
      </c>
      <c r="G299" s="175">
        <v>48</v>
      </c>
      <c r="H299" s="175">
        <v>382</v>
      </c>
      <c r="I299" s="175">
        <v>110</v>
      </c>
      <c r="J299" s="175">
        <v>161</v>
      </c>
      <c r="K299" s="175">
        <v>1</v>
      </c>
      <c r="L299" s="175">
        <v>1</v>
      </c>
      <c r="M299" s="175">
        <v>0</v>
      </c>
      <c r="N299" s="175">
        <v>1</v>
      </c>
      <c r="O299" s="175">
        <v>15</v>
      </c>
      <c r="P299" s="177">
        <v>734</v>
      </c>
    </row>
    <row r="300" spans="2:16" ht="12.75" customHeight="1">
      <c r="B300" s="169" t="s">
        <v>93</v>
      </c>
      <c r="C300" s="170">
        <v>13045</v>
      </c>
      <c r="D300" s="171">
        <v>12001</v>
      </c>
      <c r="E300" s="172">
        <f t="shared" si="6"/>
        <v>0.08699275060411632</v>
      </c>
      <c r="F300" s="170">
        <v>74</v>
      </c>
      <c r="G300" s="170">
        <v>48</v>
      </c>
      <c r="H300" s="170">
        <v>382</v>
      </c>
      <c r="I300" s="170">
        <v>110</v>
      </c>
      <c r="J300" s="170">
        <v>161</v>
      </c>
      <c r="K300" s="170">
        <v>1</v>
      </c>
      <c r="L300" s="170">
        <v>1</v>
      </c>
      <c r="M300" s="170">
        <v>0</v>
      </c>
      <c r="N300" s="170">
        <v>1</v>
      </c>
      <c r="O300" s="170">
        <v>15</v>
      </c>
      <c r="P300" s="173">
        <v>734</v>
      </c>
    </row>
    <row r="301" spans="1:16" s="163" customFormat="1" ht="12.75" customHeight="1">
      <c r="A301" s="152"/>
      <c r="B301" s="188" t="s">
        <v>94</v>
      </c>
      <c r="C301" s="175">
        <v>1</v>
      </c>
      <c r="D301" s="175">
        <v>1</v>
      </c>
      <c r="E301" s="176">
        <f t="shared" si="6"/>
        <v>0</v>
      </c>
      <c r="F301" s="175">
        <v>0</v>
      </c>
      <c r="G301" s="175">
        <v>0</v>
      </c>
      <c r="H301" s="175">
        <v>0</v>
      </c>
      <c r="I301" s="175">
        <v>0</v>
      </c>
      <c r="J301" s="175">
        <v>0</v>
      </c>
      <c r="K301" s="175">
        <v>0</v>
      </c>
      <c r="L301" s="175">
        <v>0</v>
      </c>
      <c r="M301" s="175">
        <v>0</v>
      </c>
      <c r="N301" s="175">
        <v>0</v>
      </c>
      <c r="O301" s="175">
        <v>0</v>
      </c>
      <c r="P301" s="177">
        <v>1</v>
      </c>
    </row>
    <row r="302" spans="2:16" ht="12.75" customHeight="1">
      <c r="B302" s="169" t="s">
        <v>95</v>
      </c>
      <c r="C302" s="170">
        <v>1</v>
      </c>
      <c r="D302" s="171">
        <v>1</v>
      </c>
      <c r="E302" s="172">
        <f t="shared" si="6"/>
        <v>0</v>
      </c>
      <c r="F302" s="170">
        <v>0</v>
      </c>
      <c r="G302" s="170"/>
      <c r="H302" s="170"/>
      <c r="I302" s="170"/>
      <c r="J302" s="170"/>
      <c r="K302" s="170"/>
      <c r="L302" s="170">
        <v>0</v>
      </c>
      <c r="M302" s="170">
        <v>0</v>
      </c>
      <c r="N302" s="170"/>
      <c r="O302" s="170">
        <v>0</v>
      </c>
      <c r="P302" s="173">
        <v>1</v>
      </c>
    </row>
    <row r="303" spans="2:16" ht="12.75" customHeight="1">
      <c r="B303" s="189" t="s">
        <v>96</v>
      </c>
      <c r="C303" s="190">
        <f>C301+C299+C296+C294+C288+C281+C253+C226+C205+C185+C170+C162+C151+C141+C132+C129+C122+C116+C87+C75+C72+C66+C64+C45+C37+C29+C22+C19+C12+C9+C4+C277</f>
        <v>101862</v>
      </c>
      <c r="D303" s="190">
        <v>100592</v>
      </c>
      <c r="E303" s="191">
        <f>IF(IF(D303="S/D",0,D303)&lt;&gt;0,(C303-D303)/D303,0)</f>
        <v>0.012625258469858437</v>
      </c>
      <c r="F303" s="190">
        <f aca="true" t="shared" si="7" ref="F303:P303">F301+F299+F296+F294+F288+F281+F253+F226+F205+F185+F170+F162+F151+F141+F132+F129+F122+F116+F87+F75+F72+F66+F64+F45+F37+F29+F22+F19+F12+F9+F4+F277</f>
        <v>5069</v>
      </c>
      <c r="G303" s="190">
        <f t="shared" si="7"/>
        <v>3947</v>
      </c>
      <c r="H303" s="190">
        <f t="shared" si="7"/>
        <v>6630</v>
      </c>
      <c r="I303" s="190">
        <f t="shared" si="7"/>
        <v>4697</v>
      </c>
      <c r="J303" s="190">
        <f t="shared" si="7"/>
        <v>228</v>
      </c>
      <c r="K303" s="190">
        <f t="shared" si="7"/>
        <v>60</v>
      </c>
      <c r="L303" s="190">
        <f t="shared" si="7"/>
        <v>11</v>
      </c>
      <c r="M303" s="190">
        <f t="shared" si="7"/>
        <v>8</v>
      </c>
      <c r="N303" s="190">
        <f t="shared" si="7"/>
        <v>133</v>
      </c>
      <c r="O303" s="190">
        <f t="shared" si="7"/>
        <v>746</v>
      </c>
      <c r="P303" s="192">
        <f t="shared" si="7"/>
        <v>8203</v>
      </c>
    </row>
    <row r="304" spans="1:16" s="163" customFormat="1" ht="18" customHeight="1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</row>
    <row r="306" spans="1:16" s="163" customFormat="1" ht="18" customHeight="1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</row>
    <row r="308" spans="1:16" s="163" customFormat="1" ht="18" customHeight="1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</row>
    <row r="323" spans="1:19" s="163" customFormat="1" ht="18" customHeight="1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</row>
    <row r="335" spans="1:19" s="163" customFormat="1" ht="18" customHeight="1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</row>
    <row r="342" spans="1:19" s="163" customFormat="1" ht="18" customHeight="1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</row>
    <row r="349" spans="1:19" s="163" customFormat="1" ht="18" customHeight="1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</row>
    <row r="351" spans="1:19" s="163" customFormat="1" ht="18" customHeight="1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</row>
    <row r="353" spans="1:19" s="163" customFormat="1" ht="18.75" customHeight="1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">
      <selection activeCell="D111" sqref="D111"/>
    </sheetView>
  </sheetViews>
  <sheetFormatPr defaultColWidth="11.421875" defaultRowHeight="12.75"/>
  <cols>
    <col min="1" max="1" width="2.00390625" style="193" customWidth="1"/>
    <col min="2" max="4" width="13.7109375" style="193" customWidth="1"/>
    <col min="5" max="6" width="14.8515625" style="193" customWidth="1"/>
    <col min="7" max="13" width="13.7109375" style="193" customWidth="1"/>
    <col min="14" max="16384" width="11.421875" style="193" customWidth="1"/>
  </cols>
  <sheetData>
    <row r="2" s="194" customFormat="1" ht="15.75">
      <c r="B2" s="194" t="s">
        <v>97</v>
      </c>
    </row>
    <row r="4" spans="2:13" ht="38.25">
      <c r="B4" s="195" t="s">
        <v>555</v>
      </c>
      <c r="C4" s="196" t="s">
        <v>879</v>
      </c>
      <c r="D4" s="196" t="s">
        <v>880</v>
      </c>
      <c r="E4" s="196" t="s">
        <v>881</v>
      </c>
      <c r="F4" s="196" t="s">
        <v>882</v>
      </c>
      <c r="G4" s="196" t="s">
        <v>611</v>
      </c>
      <c r="H4" s="196" t="s">
        <v>613</v>
      </c>
      <c r="I4" s="196" t="s">
        <v>614</v>
      </c>
      <c r="J4" s="196" t="s">
        <v>616</v>
      </c>
      <c r="K4" s="196" t="s">
        <v>883</v>
      </c>
      <c r="L4" s="196" t="s">
        <v>619</v>
      </c>
      <c r="M4" s="197" t="s">
        <v>593</v>
      </c>
    </row>
    <row r="5" spans="2:13" s="198" customFormat="1" ht="22.5" customHeight="1">
      <c r="B5" s="199">
        <v>1</v>
      </c>
      <c r="C5" s="200">
        <v>2</v>
      </c>
      <c r="D5" s="200">
        <v>2</v>
      </c>
      <c r="E5" s="201">
        <v>1</v>
      </c>
      <c r="F5" s="201">
        <v>1</v>
      </c>
      <c r="G5" s="201">
        <v>1</v>
      </c>
      <c r="H5" s="201">
        <v>1</v>
      </c>
      <c r="I5" s="201">
        <v>1</v>
      </c>
      <c r="J5" s="201">
        <v>1</v>
      </c>
      <c r="K5" s="202">
        <v>3</v>
      </c>
      <c r="L5" s="201">
        <v>1</v>
      </c>
      <c r="M5" s="203">
        <v>1</v>
      </c>
    </row>
    <row r="8" spans="2:13" ht="15.75">
      <c r="B8" s="204" t="s">
        <v>98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10" spans="4:13" ht="38.25">
      <c r="D10" s="206" t="s">
        <v>555</v>
      </c>
      <c r="E10" s="207" t="s">
        <v>881</v>
      </c>
      <c r="F10" s="207" t="s">
        <v>882</v>
      </c>
      <c r="G10" s="207" t="s">
        <v>611</v>
      </c>
      <c r="H10" s="207" t="s">
        <v>613</v>
      </c>
      <c r="I10" s="207" t="s">
        <v>614</v>
      </c>
      <c r="J10" s="207" t="s">
        <v>616</v>
      </c>
      <c r="K10" s="207" t="s">
        <v>619</v>
      </c>
      <c r="L10" s="208" t="s">
        <v>593</v>
      </c>
      <c r="M10" s="209"/>
    </row>
    <row r="11" spans="2:12" ht="12.75" customHeight="1">
      <c r="B11" s="523" t="s">
        <v>99</v>
      </c>
      <c r="C11" s="523"/>
      <c r="D11" s="210">
        <f>DatosDelitos!C4+DatosDelitos!C12-DatosDelitos!C16</f>
        <v>12983</v>
      </c>
      <c r="E11" s="211">
        <f>DatosDelitos!H4+DatosDelitos!H12-DatosDelitos!H16</f>
        <v>574</v>
      </c>
      <c r="F11" s="211">
        <f>DatosDelitos!I4+DatosDelitos!I12-DatosDelitos!I16</f>
        <v>543</v>
      </c>
      <c r="G11" s="211">
        <f>DatosDelitos!J4+DatosDelitos!J12-DatosDelitos!J16</f>
        <v>22</v>
      </c>
      <c r="H11" s="211">
        <f>DatosDelitos!K4+DatosDelitos!K12-DatosDelitos!K16</f>
        <v>20</v>
      </c>
      <c r="I11" s="211">
        <f>DatosDelitos!L4+DatosDelitos!L12-DatosDelitos!L16</f>
        <v>8</v>
      </c>
      <c r="J11" s="211">
        <f>DatosDelitos!M4+DatosDelitos!M12-DatosDelitos!M16</f>
        <v>5</v>
      </c>
      <c r="K11" s="211">
        <f>DatosDelitos!O4+DatosDelitos!O12-DatosDelitos!O16</f>
        <v>47</v>
      </c>
      <c r="L11" s="212">
        <f>DatosDelitos!P4+DatosDelitos!P12-DatosDelitos!P16</f>
        <v>490</v>
      </c>
    </row>
    <row r="12" spans="2:12" ht="12.75" customHeight="1">
      <c r="B12" s="522" t="s">
        <v>890</v>
      </c>
      <c r="C12" s="522"/>
      <c r="D12" s="213">
        <f>DatosDelitos!C9</f>
        <v>0</v>
      </c>
      <c r="E12" s="214">
        <f>DatosDelitos!H9</f>
        <v>0</v>
      </c>
      <c r="F12" s="214">
        <f>DatosDelitos!I9</f>
        <v>0</v>
      </c>
      <c r="G12" s="214">
        <f>DatosDelitos!J9</f>
        <v>0</v>
      </c>
      <c r="H12" s="214">
        <f>DatosDelitos!K9</f>
        <v>0</v>
      </c>
      <c r="I12" s="214">
        <f>DatosDelitos!L9</f>
        <v>0</v>
      </c>
      <c r="J12" s="214">
        <f>DatosDelitos!M9</f>
        <v>0</v>
      </c>
      <c r="K12" s="214">
        <f>DatosDelitos!O9</f>
        <v>0</v>
      </c>
      <c r="L12" s="215">
        <f>DatosDelitos!P9</f>
        <v>0</v>
      </c>
    </row>
    <row r="13" spans="2:12" ht="12.75" customHeight="1">
      <c r="B13" s="522" t="s">
        <v>900</v>
      </c>
      <c r="C13" s="522"/>
      <c r="D13" s="213">
        <f>DatosDelitos!C19</f>
        <v>1</v>
      </c>
      <c r="E13" s="214">
        <f>DatosDelitos!H19</f>
        <v>0</v>
      </c>
      <c r="F13" s="214">
        <f>DatosDelitos!I19</f>
        <v>0</v>
      </c>
      <c r="G13" s="214">
        <f>DatosDelitos!J19</f>
        <v>0</v>
      </c>
      <c r="H13" s="214">
        <f>DatosDelitos!K19</f>
        <v>0</v>
      </c>
      <c r="I13" s="214">
        <f>DatosDelitos!L19</f>
        <v>0</v>
      </c>
      <c r="J13" s="214">
        <f>DatosDelitos!M19</f>
        <v>0</v>
      </c>
      <c r="K13" s="214">
        <f>DatosDelitos!O19</f>
        <v>0</v>
      </c>
      <c r="L13" s="215">
        <f>DatosDelitos!P19</f>
        <v>0</v>
      </c>
    </row>
    <row r="14" spans="2:12" ht="12.75" customHeight="1">
      <c r="B14" s="522" t="s">
        <v>903</v>
      </c>
      <c r="C14" s="522"/>
      <c r="D14" s="213">
        <f>DatosDelitos!C22</f>
        <v>0</v>
      </c>
      <c r="E14" s="214">
        <f>DatosDelitos!H22</f>
        <v>0</v>
      </c>
      <c r="F14" s="214">
        <f>DatosDelitos!I22</f>
        <v>0</v>
      </c>
      <c r="G14" s="214">
        <f>DatosDelitos!J22</f>
        <v>0</v>
      </c>
      <c r="H14" s="214">
        <f>DatosDelitos!K22</f>
        <v>0</v>
      </c>
      <c r="I14" s="214">
        <f>DatosDelitos!L22</f>
        <v>0</v>
      </c>
      <c r="J14" s="214">
        <f>DatosDelitos!M22</f>
        <v>0</v>
      </c>
      <c r="K14" s="214">
        <f>DatosDelitos!O22</f>
        <v>0</v>
      </c>
      <c r="L14" s="215">
        <f>DatosDelitos!P22</f>
        <v>0</v>
      </c>
    </row>
    <row r="15" spans="2:12" ht="12.75" customHeight="1">
      <c r="B15" s="522" t="s">
        <v>100</v>
      </c>
      <c r="C15" s="522"/>
      <c r="D15" s="213">
        <f>DatosDelitos!C16+DatosDelitos!C39</f>
        <v>3915</v>
      </c>
      <c r="E15" s="214">
        <f>DatosDelitos!H16+DatosDelitos!H39</f>
        <v>659</v>
      </c>
      <c r="F15" s="214">
        <f>DatosDelitos!I16+DatosDelitos!I39</f>
        <v>436</v>
      </c>
      <c r="G15" s="214">
        <f>DatosDelitos!J16+DatosDelitos!J39</f>
        <v>6</v>
      </c>
      <c r="H15" s="214">
        <f>DatosDelitos!K16+DatosDelitos!K39</f>
        <v>0</v>
      </c>
      <c r="I15" s="214">
        <f>DatosDelitos!L16+DatosDelitos!L39</f>
        <v>0</v>
      </c>
      <c r="J15" s="214">
        <f>DatosDelitos!M16+DatosDelitos!M39</f>
        <v>0</v>
      </c>
      <c r="K15" s="214">
        <f>DatosDelitos!O16+DatosDelitos!O39</f>
        <v>42</v>
      </c>
      <c r="L15" s="215">
        <f>DatosDelitos!P16+DatosDelitos!P39</f>
        <v>796</v>
      </c>
    </row>
    <row r="16" spans="2:12" ht="12.75" customHeight="1">
      <c r="B16" s="522" t="s">
        <v>101</v>
      </c>
      <c r="C16" s="522"/>
      <c r="D16" s="213">
        <f>DatosDelitos!C29</f>
        <v>1514</v>
      </c>
      <c r="E16" s="214">
        <f>DatosDelitos!H29</f>
        <v>157</v>
      </c>
      <c r="F16" s="214">
        <f>DatosDelitos!I29</f>
        <v>122</v>
      </c>
      <c r="G16" s="214">
        <f>DatosDelitos!J29</f>
        <v>0</v>
      </c>
      <c r="H16" s="214">
        <f>DatosDelitos!K29</f>
        <v>2</v>
      </c>
      <c r="I16" s="214">
        <f>DatosDelitos!L29</f>
        <v>0</v>
      </c>
      <c r="J16" s="214">
        <f>DatosDelitos!M29</f>
        <v>0</v>
      </c>
      <c r="K16" s="214">
        <f>DatosDelitos!O29</f>
        <v>0</v>
      </c>
      <c r="L16" s="215">
        <f>DatosDelitos!P29</f>
        <v>241</v>
      </c>
    </row>
    <row r="17" spans="2:12" ht="12.75" customHeight="1">
      <c r="B17" s="522" t="s">
        <v>102</v>
      </c>
      <c r="C17" s="522"/>
      <c r="D17" s="213">
        <f>DatosDelitos!C37</f>
        <v>389</v>
      </c>
      <c r="E17" s="214">
        <f>DatosDelitos!H37</f>
        <v>97</v>
      </c>
      <c r="F17" s="214">
        <f>DatosDelitos!I37</f>
        <v>16</v>
      </c>
      <c r="G17" s="214">
        <f>DatosDelitos!J37</f>
        <v>0</v>
      </c>
      <c r="H17" s="214">
        <f>DatosDelitos!K37</f>
        <v>0</v>
      </c>
      <c r="I17" s="214">
        <f>DatosDelitos!L37</f>
        <v>0</v>
      </c>
      <c r="J17" s="214">
        <f>DatosDelitos!M37</f>
        <v>0</v>
      </c>
      <c r="K17" s="214">
        <f>DatosDelitos!O37</f>
        <v>10</v>
      </c>
      <c r="L17" s="215">
        <f>DatosDelitos!P37</f>
        <v>71</v>
      </c>
    </row>
    <row r="18" spans="2:12" ht="12.75" customHeight="1">
      <c r="B18" s="522" t="s">
        <v>103</v>
      </c>
      <c r="C18" s="522"/>
      <c r="D18" s="213">
        <f>DatosDelitos!C45</f>
        <v>580</v>
      </c>
      <c r="E18" s="214">
        <f>DatosDelitos!H45</f>
        <v>62</v>
      </c>
      <c r="F18" s="214">
        <f>DatosDelitos!I45</f>
        <v>25</v>
      </c>
      <c r="G18" s="214">
        <f>DatosDelitos!J45</f>
        <v>30</v>
      </c>
      <c r="H18" s="214">
        <f>DatosDelitos!K45</f>
        <v>28</v>
      </c>
      <c r="I18" s="214">
        <f>DatosDelitos!L45</f>
        <v>0</v>
      </c>
      <c r="J18" s="214">
        <f>DatosDelitos!M45</f>
        <v>0</v>
      </c>
      <c r="K18" s="214">
        <f>DatosDelitos!O45</f>
        <v>20</v>
      </c>
      <c r="L18" s="215">
        <f>DatosDelitos!P45</f>
        <v>65</v>
      </c>
    </row>
    <row r="19" spans="2:12" ht="12.75" customHeight="1">
      <c r="B19" s="522" t="s">
        <v>104</v>
      </c>
      <c r="C19" s="522"/>
      <c r="D19" s="213">
        <f>DatosDelitos!C64</f>
        <v>6</v>
      </c>
      <c r="E19" s="214">
        <f>DatosDelitos!H64</f>
        <v>0</v>
      </c>
      <c r="F19" s="214">
        <f>DatosDelitos!I64</f>
        <v>1</v>
      </c>
      <c r="G19" s="214">
        <f>DatosDelitos!J64</f>
        <v>0</v>
      </c>
      <c r="H19" s="214">
        <f>DatosDelitos!K64</f>
        <v>0</v>
      </c>
      <c r="I19" s="214">
        <f>DatosDelitos!L64</f>
        <v>0</v>
      </c>
      <c r="J19" s="214">
        <f>DatosDelitos!M64</f>
        <v>0</v>
      </c>
      <c r="K19" s="214">
        <f>DatosDelitos!O64</f>
        <v>0</v>
      </c>
      <c r="L19" s="215">
        <f>DatosDelitos!P64</f>
        <v>0</v>
      </c>
    </row>
    <row r="20" spans="2:12" ht="27" customHeight="1">
      <c r="B20" s="522" t="s">
        <v>105</v>
      </c>
      <c r="C20" s="522"/>
      <c r="D20" s="213">
        <f>DatosDelitos!C66</f>
        <v>80</v>
      </c>
      <c r="E20" s="214">
        <f>DatosDelitos!H66</f>
        <v>11</v>
      </c>
      <c r="F20" s="214">
        <f>DatosDelitos!I66</f>
        <v>7</v>
      </c>
      <c r="G20" s="214">
        <f>DatosDelitos!J66</f>
        <v>0</v>
      </c>
      <c r="H20" s="214">
        <f>DatosDelitos!K66</f>
        <v>0</v>
      </c>
      <c r="I20" s="214">
        <f>DatosDelitos!L66</f>
        <v>0</v>
      </c>
      <c r="J20" s="214">
        <f>DatosDelitos!M66</f>
        <v>1</v>
      </c>
      <c r="K20" s="214">
        <f>DatosDelitos!O66</f>
        <v>0</v>
      </c>
      <c r="L20" s="215">
        <f>DatosDelitos!P66</f>
        <v>12</v>
      </c>
    </row>
    <row r="21" spans="2:12" ht="12.75" customHeight="1">
      <c r="B21" s="522" t="s">
        <v>106</v>
      </c>
      <c r="C21" s="522"/>
      <c r="D21" s="213">
        <f>DatosDelitos!C72</f>
        <v>108</v>
      </c>
      <c r="E21" s="214">
        <f>DatosDelitos!H72</f>
        <v>4</v>
      </c>
      <c r="F21" s="214">
        <f>DatosDelitos!I72</f>
        <v>1</v>
      </c>
      <c r="G21" s="214">
        <f>DatosDelitos!J72</f>
        <v>0</v>
      </c>
      <c r="H21" s="214">
        <f>DatosDelitos!K72</f>
        <v>0</v>
      </c>
      <c r="I21" s="214">
        <f>DatosDelitos!L72</f>
        <v>0</v>
      </c>
      <c r="J21" s="214">
        <f>DatosDelitos!M72</f>
        <v>0</v>
      </c>
      <c r="K21" s="214">
        <f>DatosDelitos!O72</f>
        <v>0</v>
      </c>
      <c r="L21" s="215">
        <f>DatosDelitos!P72</f>
        <v>2</v>
      </c>
    </row>
    <row r="22" spans="2:12" ht="12.75" customHeight="1">
      <c r="B22" s="522" t="s">
        <v>107</v>
      </c>
      <c r="C22" s="522"/>
      <c r="D22" s="213">
        <f>DatosDelitos!C75</f>
        <v>903</v>
      </c>
      <c r="E22" s="214">
        <f>DatosDelitos!H75</f>
        <v>491</v>
      </c>
      <c r="F22" s="214">
        <f>DatosDelitos!I75</f>
        <v>414</v>
      </c>
      <c r="G22" s="214">
        <f>DatosDelitos!J75</f>
        <v>0</v>
      </c>
      <c r="H22" s="214">
        <f>DatosDelitos!K75</f>
        <v>0</v>
      </c>
      <c r="I22" s="214">
        <f>DatosDelitos!L75</f>
        <v>0</v>
      </c>
      <c r="J22" s="214">
        <f>DatosDelitos!M75</f>
        <v>0</v>
      </c>
      <c r="K22" s="214">
        <f>DatosDelitos!O75</f>
        <v>0</v>
      </c>
      <c r="L22" s="215">
        <f>DatosDelitos!P75</f>
        <v>236</v>
      </c>
    </row>
    <row r="23" spans="2:12" ht="12.75" customHeight="1">
      <c r="B23" s="522" t="s">
        <v>108</v>
      </c>
      <c r="C23" s="522"/>
      <c r="D23" s="213">
        <f>DatosDelitos!C87</f>
        <v>64400</v>
      </c>
      <c r="E23" s="214">
        <f>DatosDelitos!H87</f>
        <v>2213</v>
      </c>
      <c r="F23" s="214">
        <f>DatosDelitos!I87</f>
        <v>1628</v>
      </c>
      <c r="G23" s="214">
        <f>DatosDelitos!J87</f>
        <v>5</v>
      </c>
      <c r="H23" s="214">
        <f>DatosDelitos!K87</f>
        <v>2</v>
      </c>
      <c r="I23" s="214">
        <f>DatosDelitos!L87</f>
        <v>0</v>
      </c>
      <c r="J23" s="214">
        <f>DatosDelitos!M87</f>
        <v>0</v>
      </c>
      <c r="K23" s="214">
        <f>DatosDelitos!O87</f>
        <v>298</v>
      </c>
      <c r="L23" s="215">
        <f>DatosDelitos!P87</f>
        <v>1535</v>
      </c>
    </row>
    <row r="24" spans="2:12" ht="27" customHeight="1">
      <c r="B24" s="522" t="s">
        <v>109</v>
      </c>
      <c r="C24" s="522"/>
      <c r="D24" s="213">
        <f>DatosDelitos!C116</f>
        <v>12</v>
      </c>
      <c r="E24" s="214">
        <f>DatosDelitos!H116</f>
        <v>9</v>
      </c>
      <c r="F24" s="214">
        <f>DatosDelitos!I116</f>
        <v>11</v>
      </c>
      <c r="G24" s="214">
        <f>DatosDelitos!J116</f>
        <v>0</v>
      </c>
      <c r="H24" s="214">
        <f>DatosDelitos!K116</f>
        <v>0</v>
      </c>
      <c r="I24" s="214">
        <f>DatosDelitos!L116</f>
        <v>0</v>
      </c>
      <c r="J24" s="214">
        <f>DatosDelitos!M116</f>
        <v>0</v>
      </c>
      <c r="K24" s="214">
        <f>DatosDelitos!O116</f>
        <v>0</v>
      </c>
      <c r="L24" s="215">
        <f>DatosDelitos!P116</f>
        <v>12</v>
      </c>
    </row>
    <row r="25" spans="2:12" ht="12.75" customHeight="1">
      <c r="B25" s="522" t="s">
        <v>110</v>
      </c>
      <c r="C25" s="522"/>
      <c r="D25" s="213">
        <f>DatosDelitos!C122</f>
        <v>144</v>
      </c>
      <c r="E25" s="214">
        <f>DatosDelitos!H122</f>
        <v>20</v>
      </c>
      <c r="F25" s="214">
        <f>DatosDelitos!I122</f>
        <v>20</v>
      </c>
      <c r="G25" s="214">
        <f>DatosDelitos!J122</f>
        <v>0</v>
      </c>
      <c r="H25" s="214">
        <f>DatosDelitos!K122</f>
        <v>0</v>
      </c>
      <c r="I25" s="214">
        <f>DatosDelitos!L122</f>
        <v>0</v>
      </c>
      <c r="J25" s="214">
        <f>DatosDelitos!M122</f>
        <v>0</v>
      </c>
      <c r="K25" s="214">
        <f>DatosDelitos!O122</f>
        <v>0</v>
      </c>
      <c r="L25" s="215">
        <f>DatosDelitos!P122</f>
        <v>25</v>
      </c>
    </row>
    <row r="26" spans="2:12" ht="12.75" customHeight="1">
      <c r="B26" s="522" t="s">
        <v>111</v>
      </c>
      <c r="C26" s="522"/>
      <c r="D26" s="213">
        <f>DatosDelitos!C129</f>
        <v>10</v>
      </c>
      <c r="E26" s="214">
        <f>DatosDelitos!H129</f>
        <v>2</v>
      </c>
      <c r="F26" s="214">
        <f>DatosDelitos!I129</f>
        <v>0</v>
      </c>
      <c r="G26" s="214">
        <f>DatosDelitos!J129</f>
        <v>0</v>
      </c>
      <c r="H26" s="214">
        <f>DatosDelitos!K129</f>
        <v>0</v>
      </c>
      <c r="I26" s="214">
        <f>DatosDelitos!L129</f>
        <v>0</v>
      </c>
      <c r="J26" s="214">
        <f>DatosDelitos!M129</f>
        <v>0</v>
      </c>
      <c r="K26" s="214">
        <f>DatosDelitos!O129</f>
        <v>2</v>
      </c>
      <c r="L26" s="215">
        <f>DatosDelitos!P129</f>
        <v>2</v>
      </c>
    </row>
    <row r="27" spans="2:12" ht="38.25" customHeight="1">
      <c r="B27" s="522" t="s">
        <v>112</v>
      </c>
      <c r="C27" s="522"/>
      <c r="D27" s="213">
        <f>DatosDelitos!C132</f>
        <v>89</v>
      </c>
      <c r="E27" s="214">
        <f>DatosDelitos!H132</f>
        <v>31</v>
      </c>
      <c r="F27" s="214">
        <f>DatosDelitos!I132</f>
        <v>12</v>
      </c>
      <c r="G27" s="214">
        <f>DatosDelitos!J132</f>
        <v>0</v>
      </c>
      <c r="H27" s="214">
        <f>DatosDelitos!K132</f>
        <v>0</v>
      </c>
      <c r="I27" s="214">
        <f>DatosDelitos!L132</f>
        <v>0</v>
      </c>
      <c r="J27" s="214">
        <f>DatosDelitos!M132</f>
        <v>0</v>
      </c>
      <c r="K27" s="214">
        <f>DatosDelitos!O132</f>
        <v>0</v>
      </c>
      <c r="L27" s="215">
        <f>DatosDelitos!P132</f>
        <v>18</v>
      </c>
    </row>
    <row r="28" spans="2:12" ht="12.75" customHeight="1">
      <c r="B28" s="522" t="s">
        <v>113</v>
      </c>
      <c r="C28" s="522"/>
      <c r="D28" s="213">
        <f>DatosDelitos!C141+SUM(DatosDelitos!C152:C157)</f>
        <v>441</v>
      </c>
      <c r="E28" s="214">
        <f>DatosDelitos!H141+SUM(DatosDelitos!H152:H157)</f>
        <v>182</v>
      </c>
      <c r="F28" s="214">
        <f>DatosDelitos!I141+SUM(DatosDelitos!I152:I157)</f>
        <v>11</v>
      </c>
      <c r="G28" s="214">
        <f>DatosDelitos!J141+SUM(DatosDelitos!J152:J157)</f>
        <v>2</v>
      </c>
      <c r="H28" s="214">
        <f>DatosDelitos!K141+SUM(DatosDelitos!K152:K157)</f>
        <v>2</v>
      </c>
      <c r="I28" s="214">
        <f>DatosDelitos!L141+SUM(DatosDelitos!L152:L157)</f>
        <v>1</v>
      </c>
      <c r="J28" s="214">
        <f>DatosDelitos!M141+SUM(DatosDelitos!M152:M157)</f>
        <v>1</v>
      </c>
      <c r="K28" s="214">
        <f>DatosDelitos!O141+SUM(DatosDelitos!O152:O157)</f>
        <v>69</v>
      </c>
      <c r="L28" s="215">
        <f>DatosDelitos!P141+SUM(DatosDelitos!P152:P157)</f>
        <v>27</v>
      </c>
    </row>
    <row r="29" spans="2:12" ht="12.75" customHeight="1">
      <c r="B29" s="522" t="s">
        <v>114</v>
      </c>
      <c r="C29" s="522"/>
      <c r="D29" s="213">
        <f>SUM(DatosDelitos!C158:C161)</f>
        <v>476</v>
      </c>
      <c r="E29" s="214">
        <f>SUM(DatosDelitos!H158:H161)</f>
        <v>302</v>
      </c>
      <c r="F29" s="214">
        <f>SUM(DatosDelitos!I158:I161)</f>
        <v>281</v>
      </c>
      <c r="G29" s="214">
        <f>SUM(DatosDelitos!J158:J161)</f>
        <v>2</v>
      </c>
      <c r="H29" s="214">
        <f>SUM(DatosDelitos!K158:K161)</f>
        <v>1</v>
      </c>
      <c r="I29" s="214">
        <f>SUM(DatosDelitos!L158:L161)</f>
        <v>0</v>
      </c>
      <c r="J29" s="214">
        <f>SUM(DatosDelitos!M158:M161)</f>
        <v>0</v>
      </c>
      <c r="K29" s="214">
        <f>SUM(DatosDelitos!O158:O161)</f>
        <v>201</v>
      </c>
      <c r="L29" s="215">
        <f>SUM(DatosDelitos!P158:P161)</f>
        <v>263</v>
      </c>
    </row>
    <row r="30" spans="2:12" ht="12.75" customHeight="1">
      <c r="B30" s="522" t="s">
        <v>115</v>
      </c>
      <c r="C30" s="522"/>
      <c r="D30" s="213">
        <f>DatosDelitos!C162</f>
        <v>1232</v>
      </c>
      <c r="E30" s="214">
        <f>DatosDelitos!H162</f>
        <v>709</v>
      </c>
      <c r="F30" s="214">
        <f>DatosDelitos!I162</f>
        <v>531</v>
      </c>
      <c r="G30" s="214">
        <f>DatosDelitos!J162</f>
        <v>0</v>
      </c>
      <c r="H30" s="214">
        <f>DatosDelitos!K162</f>
        <v>0</v>
      </c>
      <c r="I30" s="214">
        <f>DatosDelitos!L162</f>
        <v>0</v>
      </c>
      <c r="J30" s="214">
        <f>DatosDelitos!M162</f>
        <v>0</v>
      </c>
      <c r="K30" s="214">
        <f>DatosDelitos!O162</f>
        <v>0</v>
      </c>
      <c r="L30" s="215">
        <f>DatosDelitos!P162</f>
        <v>2949</v>
      </c>
    </row>
    <row r="31" spans="2:12" ht="12.75" customHeight="1">
      <c r="B31" s="522" t="s">
        <v>116</v>
      </c>
      <c r="C31" s="522"/>
      <c r="D31" s="213">
        <f>DatosDelitos!C170</f>
        <v>485</v>
      </c>
      <c r="E31" s="214">
        <f>DatosDelitos!H170</f>
        <v>118</v>
      </c>
      <c r="F31" s="214">
        <f>DatosDelitos!I170</f>
        <v>94</v>
      </c>
      <c r="G31" s="214">
        <f>DatosDelitos!J170</f>
        <v>0</v>
      </c>
      <c r="H31" s="214">
        <f>DatosDelitos!K170</f>
        <v>2</v>
      </c>
      <c r="I31" s="214">
        <f>DatosDelitos!L170</f>
        <v>0</v>
      </c>
      <c r="J31" s="214">
        <f>DatosDelitos!M170</f>
        <v>0</v>
      </c>
      <c r="K31" s="214">
        <f>DatosDelitos!O170</f>
        <v>2</v>
      </c>
      <c r="L31" s="215">
        <f>DatosDelitos!P170</f>
        <v>111</v>
      </c>
    </row>
    <row r="32" spans="2:12" ht="12.75" customHeight="1">
      <c r="B32" s="522" t="s">
        <v>117</v>
      </c>
      <c r="C32" s="522"/>
      <c r="D32" s="213">
        <f>DatosDelitos!C185</f>
        <v>88</v>
      </c>
      <c r="E32" s="214">
        <f>DatosDelitos!H185</f>
        <v>27</v>
      </c>
      <c r="F32" s="214">
        <f>DatosDelitos!I185</f>
        <v>25</v>
      </c>
      <c r="G32" s="214">
        <f>DatosDelitos!J185</f>
        <v>0</v>
      </c>
      <c r="H32" s="214">
        <f>DatosDelitos!K185</f>
        <v>0</v>
      </c>
      <c r="I32" s="214">
        <f>DatosDelitos!L185</f>
        <v>1</v>
      </c>
      <c r="J32" s="214">
        <f>DatosDelitos!M185</f>
        <v>1</v>
      </c>
      <c r="K32" s="214">
        <f>DatosDelitos!O185</f>
        <v>1</v>
      </c>
      <c r="L32" s="215">
        <f>DatosDelitos!P185</f>
        <v>51</v>
      </c>
    </row>
    <row r="33" spans="2:12" ht="12.75" customHeight="1">
      <c r="B33" s="522" t="s">
        <v>118</v>
      </c>
      <c r="C33" s="522"/>
      <c r="D33" s="213">
        <f>DatosDelitos!C205</f>
        <v>972</v>
      </c>
      <c r="E33" s="214">
        <f>DatosDelitos!H205</f>
        <v>504</v>
      </c>
      <c r="F33" s="214">
        <f>DatosDelitos!I205</f>
        <v>277</v>
      </c>
      <c r="G33" s="214">
        <f>DatosDelitos!J205</f>
        <v>0</v>
      </c>
      <c r="H33" s="214">
        <f>DatosDelitos!K205</f>
        <v>0</v>
      </c>
      <c r="I33" s="214">
        <f>DatosDelitos!L205</f>
        <v>0</v>
      </c>
      <c r="J33" s="214">
        <f>DatosDelitos!M205</f>
        <v>0</v>
      </c>
      <c r="K33" s="214">
        <f>DatosDelitos!O205</f>
        <v>43</v>
      </c>
      <c r="L33" s="215">
        <f>DatosDelitos!P205</f>
        <v>437</v>
      </c>
    </row>
    <row r="34" spans="2:12" ht="12.75" customHeight="1">
      <c r="B34" s="522" t="s">
        <v>119</v>
      </c>
      <c r="C34" s="522"/>
      <c r="D34" s="213">
        <f>DatosDelitos!C226</f>
        <v>18</v>
      </c>
      <c r="E34" s="214">
        <f>DatosDelitos!H226</f>
        <v>0</v>
      </c>
      <c r="F34" s="214">
        <f>DatosDelitos!I226</f>
        <v>5</v>
      </c>
      <c r="G34" s="214">
        <f>DatosDelitos!J226</f>
        <v>0</v>
      </c>
      <c r="H34" s="214">
        <f>DatosDelitos!K226</f>
        <v>0</v>
      </c>
      <c r="I34" s="214">
        <f>DatosDelitos!L226</f>
        <v>0</v>
      </c>
      <c r="J34" s="214">
        <f>DatosDelitos!M226</f>
        <v>0</v>
      </c>
      <c r="K34" s="214">
        <f>DatosDelitos!O226</f>
        <v>0</v>
      </c>
      <c r="L34" s="215">
        <f>DatosDelitos!P226</f>
        <v>1</v>
      </c>
    </row>
    <row r="35" spans="2:12" ht="12.75" customHeight="1">
      <c r="B35" s="522" t="s">
        <v>120</v>
      </c>
      <c r="C35" s="522"/>
      <c r="D35" s="213">
        <f>DatosDelitos!C253</f>
        <v>348</v>
      </c>
      <c r="E35" s="214">
        <f>DatosDelitos!H253</f>
        <v>171</v>
      </c>
      <c r="F35" s="214">
        <f>DatosDelitos!I253</f>
        <v>142</v>
      </c>
      <c r="G35" s="214">
        <f>DatosDelitos!J253</f>
        <v>0</v>
      </c>
      <c r="H35" s="214">
        <f>DatosDelitos!K253</f>
        <v>2</v>
      </c>
      <c r="I35" s="214">
        <f>DatosDelitos!L253</f>
        <v>0</v>
      </c>
      <c r="J35" s="214">
        <f>DatosDelitos!M253</f>
        <v>0</v>
      </c>
      <c r="K35" s="214">
        <f>DatosDelitos!O253</f>
        <v>4</v>
      </c>
      <c r="L35" s="215">
        <f>DatosDelitos!P253</f>
        <v>194</v>
      </c>
    </row>
    <row r="36" spans="2:12" ht="38.25" customHeight="1">
      <c r="B36" s="522" t="s">
        <v>121</v>
      </c>
      <c r="C36" s="522"/>
      <c r="D36" s="213">
        <f>DatosDelitos!C277</f>
        <v>0</v>
      </c>
      <c r="E36" s="214">
        <f>DatosDelitos!H277</f>
        <v>0</v>
      </c>
      <c r="F36" s="214">
        <f>DatosDelitos!I277</f>
        <v>0</v>
      </c>
      <c r="G36" s="214">
        <f>DatosDelitos!J277</f>
        <v>0</v>
      </c>
      <c r="H36" s="214">
        <f>DatosDelitos!K277</f>
        <v>0</v>
      </c>
      <c r="I36" s="214">
        <f>DatosDelitos!L277</f>
        <v>0</v>
      </c>
      <c r="J36" s="214">
        <f>DatosDelitos!M277</f>
        <v>0</v>
      </c>
      <c r="K36" s="214">
        <f>DatosDelitos!O277</f>
        <v>0</v>
      </c>
      <c r="L36" s="215">
        <f>DatosDelitos!P277</f>
        <v>0</v>
      </c>
    </row>
    <row r="37" spans="2:12" ht="12.75" customHeight="1">
      <c r="B37" s="522" t="s">
        <v>122</v>
      </c>
      <c r="C37" s="522"/>
      <c r="D37" s="213">
        <f>DatosDelitos!C281</f>
        <v>1</v>
      </c>
      <c r="E37" s="214">
        <f>DatosDelitos!H281</f>
        <v>0</v>
      </c>
      <c r="F37" s="214">
        <f>DatosDelitos!I281</f>
        <v>0</v>
      </c>
      <c r="G37" s="214">
        <f>DatosDelitos!J281</f>
        <v>0</v>
      </c>
      <c r="H37" s="214">
        <f>DatosDelitos!K281</f>
        <v>0</v>
      </c>
      <c r="I37" s="214">
        <f>DatosDelitos!L281</f>
        <v>0</v>
      </c>
      <c r="J37" s="214">
        <f>DatosDelitos!M281</f>
        <v>0</v>
      </c>
      <c r="K37" s="214">
        <f>DatosDelitos!O281</f>
        <v>0</v>
      </c>
      <c r="L37" s="215">
        <f>DatosDelitos!P281</f>
        <v>0</v>
      </c>
    </row>
    <row r="38" spans="2:12" ht="12.75" customHeight="1">
      <c r="B38" s="522" t="s">
        <v>123</v>
      </c>
      <c r="C38" s="522"/>
      <c r="D38" s="213">
        <f>DatosDelitos!C288+DatosDelitos!C294+DatosDelitos!C297</f>
        <v>4</v>
      </c>
      <c r="E38" s="214">
        <f>DatosDelitos!H288+DatosDelitos!H294+DatosDelitos!H297</f>
        <v>1</v>
      </c>
      <c r="F38" s="214">
        <f>DatosDelitos!I288+DatosDelitos!I294+DatosDelitos!I297</f>
        <v>0</v>
      </c>
      <c r="G38" s="214">
        <f>DatosDelitos!J288+DatosDelitos!J294+DatosDelitos!J297</f>
        <v>0</v>
      </c>
      <c r="H38" s="214">
        <f>DatosDelitos!K288+DatosDelitos!K294+DatosDelitos!K297</f>
        <v>0</v>
      </c>
      <c r="I38" s="214">
        <f>DatosDelitos!L288+DatosDelitos!L294+DatosDelitos!L297</f>
        <v>0</v>
      </c>
      <c r="J38" s="214">
        <f>DatosDelitos!M288+DatosDelitos!M294+DatosDelitos!M297</f>
        <v>0</v>
      </c>
      <c r="K38" s="214">
        <f>DatosDelitos!O288+DatosDelitos!O294+DatosDelitos!O297</f>
        <v>2</v>
      </c>
      <c r="L38" s="215">
        <f>DatosDelitos!P288+DatosDelitos!P294+DatosDelitos!P297</f>
        <v>0</v>
      </c>
    </row>
    <row r="39" spans="2:12" ht="12.75" customHeight="1">
      <c r="B39" s="525" t="s">
        <v>124</v>
      </c>
      <c r="C39" s="525"/>
      <c r="D39" s="216">
        <f>DatosDelitos!C299</f>
        <v>13045</v>
      </c>
      <c r="E39" s="217">
        <f>DatosDelitos!H299</f>
        <v>382</v>
      </c>
      <c r="F39" s="217">
        <f>DatosDelitos!I299</f>
        <v>110</v>
      </c>
      <c r="G39" s="217">
        <f>DatosDelitos!J299</f>
        <v>161</v>
      </c>
      <c r="H39" s="217">
        <f>DatosDelitos!K299</f>
        <v>1</v>
      </c>
      <c r="I39" s="217">
        <f>DatosDelitos!L299</f>
        <v>1</v>
      </c>
      <c r="J39" s="217">
        <f>DatosDelitos!M299</f>
        <v>0</v>
      </c>
      <c r="K39" s="217">
        <f>DatosDelitos!O299</f>
        <v>15</v>
      </c>
      <c r="L39" s="218">
        <f>DatosDelitos!P299</f>
        <v>734</v>
      </c>
    </row>
    <row r="42" spans="2:13" ht="15.75">
      <c r="B42" s="219" t="s">
        <v>125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</row>
    <row r="44" spans="4:5" ht="38.25">
      <c r="D44" s="195" t="s">
        <v>879</v>
      </c>
      <c r="E44" s="197" t="s">
        <v>880</v>
      </c>
    </row>
    <row r="45" spans="2:5" ht="12.75" customHeight="1">
      <c r="B45" s="526" t="s">
        <v>126</v>
      </c>
      <c r="C45" s="526"/>
      <c r="D45" s="210">
        <f>DatosDelitos!F4</f>
        <v>0</v>
      </c>
      <c r="E45" s="210">
        <f>DatosDelitos!G4</f>
        <v>0</v>
      </c>
    </row>
    <row r="46" spans="2:5" ht="12.75" customHeight="1">
      <c r="B46" s="524" t="s">
        <v>127</v>
      </c>
      <c r="C46" s="524"/>
      <c r="D46" s="213">
        <f>DatosDelitos!F12-DatosDelitos!F16</f>
        <v>134</v>
      </c>
      <c r="E46" s="213">
        <f>DatosDelitos!G12-DatosDelitos!G16</f>
        <v>81</v>
      </c>
    </row>
    <row r="47" spans="2:5" ht="12.75" customHeight="1">
      <c r="B47" s="524" t="s">
        <v>890</v>
      </c>
      <c r="C47" s="524"/>
      <c r="D47" s="213">
        <f>DatosDelitos!F9</f>
        <v>0</v>
      </c>
      <c r="E47" s="213">
        <f>DatosDelitos!G9</f>
        <v>0</v>
      </c>
    </row>
    <row r="48" spans="2:5" ht="12.75" customHeight="1">
      <c r="B48" s="524" t="s">
        <v>900</v>
      </c>
      <c r="C48" s="524"/>
      <c r="D48" s="213">
        <f>DatosDelitos!F19</f>
        <v>0</v>
      </c>
      <c r="E48" s="213">
        <f>DatosDelitos!G19</f>
        <v>0</v>
      </c>
    </row>
    <row r="49" spans="2:5" ht="12.75" customHeight="1">
      <c r="B49" s="524" t="s">
        <v>903</v>
      </c>
      <c r="C49" s="524"/>
      <c r="D49" s="213">
        <f>DatosDelitos!F22</f>
        <v>0</v>
      </c>
      <c r="E49" s="213">
        <f>DatosDelitos!G22</f>
        <v>0</v>
      </c>
    </row>
    <row r="50" spans="2:5" ht="12.75" customHeight="1">
      <c r="B50" s="524" t="s">
        <v>100</v>
      </c>
      <c r="C50" s="524"/>
      <c r="D50" s="213">
        <f>DatosDelitos!F16+DatosDelitos!F39</f>
        <v>1344</v>
      </c>
      <c r="E50" s="213">
        <f>DatosDelitos!G16+DatosDelitos!G39</f>
        <v>716</v>
      </c>
    </row>
    <row r="51" spans="2:5" ht="12.75" customHeight="1">
      <c r="B51" s="524" t="s">
        <v>101</v>
      </c>
      <c r="C51" s="524"/>
      <c r="D51" s="213">
        <f>DatosDelitos!F29</f>
        <v>182</v>
      </c>
      <c r="E51" s="213">
        <f>DatosDelitos!G29</f>
        <v>151</v>
      </c>
    </row>
    <row r="52" spans="2:5" ht="12.75" customHeight="1">
      <c r="B52" s="524" t="s">
        <v>102</v>
      </c>
      <c r="C52" s="524"/>
      <c r="D52" s="213">
        <f>DatosDelitos!F37</f>
        <v>124</v>
      </c>
      <c r="E52" s="213">
        <f>DatosDelitos!G37</f>
        <v>42</v>
      </c>
    </row>
    <row r="53" spans="2:5" ht="12.75" customHeight="1">
      <c r="B53" s="524" t="s">
        <v>103</v>
      </c>
      <c r="C53" s="524"/>
      <c r="D53" s="213">
        <f>DatosDelitos!F45</f>
        <v>5</v>
      </c>
      <c r="E53" s="213">
        <f>DatosDelitos!G45</f>
        <v>2</v>
      </c>
    </row>
    <row r="54" spans="2:5" ht="12.75" customHeight="1">
      <c r="B54" s="524" t="s">
        <v>104</v>
      </c>
      <c r="C54" s="524"/>
      <c r="D54" s="213">
        <f>DatosDelitos!F64</f>
        <v>0</v>
      </c>
      <c r="E54" s="213">
        <f>DatosDelitos!G64</f>
        <v>0</v>
      </c>
    </row>
    <row r="55" spans="2:5" ht="27" customHeight="1">
      <c r="B55" s="524" t="s">
        <v>128</v>
      </c>
      <c r="C55" s="524"/>
      <c r="D55" s="213">
        <f>DatosDelitos!F66</f>
        <v>4</v>
      </c>
      <c r="E55" s="213">
        <f>DatosDelitos!G66</f>
        <v>0</v>
      </c>
    </row>
    <row r="56" spans="2:5" ht="12.75" customHeight="1">
      <c r="B56" s="524" t="s">
        <v>106</v>
      </c>
      <c r="C56" s="524"/>
      <c r="D56" s="213">
        <f>DatosDelitos!F72</f>
        <v>0</v>
      </c>
      <c r="E56" s="213">
        <f>DatosDelitos!G72</f>
        <v>0</v>
      </c>
    </row>
    <row r="57" spans="2:5" ht="12.75" customHeight="1">
      <c r="B57" s="524" t="s">
        <v>107</v>
      </c>
      <c r="C57" s="524"/>
      <c r="D57" s="213">
        <f>DatosDelitos!F75</f>
        <v>0</v>
      </c>
      <c r="E57" s="213">
        <f>DatosDelitos!G75</f>
        <v>0</v>
      </c>
    </row>
    <row r="58" spans="2:5" ht="12.75" customHeight="1">
      <c r="B58" s="524" t="s">
        <v>108</v>
      </c>
      <c r="C58" s="524"/>
      <c r="D58" s="213">
        <f>DatosDelitos!F87</f>
        <v>398</v>
      </c>
      <c r="E58" s="213">
        <f>DatosDelitos!G87</f>
        <v>292</v>
      </c>
    </row>
    <row r="59" spans="2:5" ht="27" customHeight="1">
      <c r="B59" s="524" t="s">
        <v>129</v>
      </c>
      <c r="C59" s="524"/>
      <c r="D59" s="213">
        <f>DatosDelitos!F116</f>
        <v>0</v>
      </c>
      <c r="E59" s="213">
        <f>DatosDelitos!G116</f>
        <v>0</v>
      </c>
    </row>
    <row r="60" spans="2:5" ht="12.75" customHeight="1">
      <c r="B60" s="524" t="s">
        <v>110</v>
      </c>
      <c r="C60" s="524"/>
      <c r="D60" s="213">
        <f>DatosDelitos!F122</f>
        <v>0</v>
      </c>
      <c r="E60" s="213">
        <f>DatosDelitos!G122</f>
        <v>0</v>
      </c>
    </row>
    <row r="61" spans="2:5" ht="12.75" customHeight="1">
      <c r="B61" s="524" t="s">
        <v>111</v>
      </c>
      <c r="C61" s="524"/>
      <c r="D61" s="213">
        <f>DatosDelitos!F129</f>
        <v>0</v>
      </c>
      <c r="E61" s="213">
        <f>DatosDelitos!G129</f>
        <v>0</v>
      </c>
    </row>
    <row r="62" spans="2:5" ht="40.5" customHeight="1">
      <c r="B62" s="524" t="s">
        <v>112</v>
      </c>
      <c r="C62" s="524"/>
      <c r="D62" s="213">
        <f>DatosDelitos!F132</f>
        <v>0</v>
      </c>
      <c r="E62" s="213">
        <f>DatosDelitos!G132</f>
        <v>0</v>
      </c>
    </row>
    <row r="63" spans="2:5" ht="12.75" customHeight="1">
      <c r="B63" s="524" t="s">
        <v>113</v>
      </c>
      <c r="C63" s="524"/>
      <c r="D63" s="221">
        <f>DatosDelitos!F141+SUM(DatosDelitos!F152:F157)</f>
        <v>25</v>
      </c>
      <c r="E63" s="221">
        <f>DatosDelitos!G141+SUM(DatosDelitos!G152:G157)</f>
        <v>0</v>
      </c>
    </row>
    <row r="64" spans="2:5" ht="12.75" customHeight="1">
      <c r="B64" s="524" t="s">
        <v>114</v>
      </c>
      <c r="C64" s="524"/>
      <c r="D64" s="213">
        <f>SUM(DatosDelitos!F158:F161)</f>
        <v>34</v>
      </c>
      <c r="E64" s="213">
        <f>SUM(DatosDelitos!G158:G161)</f>
        <v>22</v>
      </c>
    </row>
    <row r="65" spans="2:5" ht="12.75" customHeight="1">
      <c r="B65" s="524" t="s">
        <v>115</v>
      </c>
      <c r="C65" s="524"/>
      <c r="D65" s="213">
        <f>DatosDelitos!F162</f>
        <v>2490</v>
      </c>
      <c r="E65" s="213">
        <f>DatosDelitos!G162</f>
        <v>2309</v>
      </c>
    </row>
    <row r="66" spans="2:5" ht="12.75" customHeight="1">
      <c r="B66" s="524" t="s">
        <v>116</v>
      </c>
      <c r="C66" s="524"/>
      <c r="D66" s="213">
        <f>DatosDelitos!F170</f>
        <v>15</v>
      </c>
      <c r="E66" s="213">
        <f>DatosDelitos!G170</f>
        <v>13</v>
      </c>
    </row>
    <row r="67" spans="2:5" ht="12.75" customHeight="1">
      <c r="B67" s="524" t="s">
        <v>117</v>
      </c>
      <c r="C67" s="524"/>
      <c r="D67" s="213">
        <f>DatosDelitos!F185</f>
        <v>11</v>
      </c>
      <c r="E67" s="213">
        <f>DatosDelitos!G185</f>
        <v>11</v>
      </c>
    </row>
    <row r="68" spans="2:5" ht="12.75" customHeight="1">
      <c r="B68" s="524" t="s">
        <v>118</v>
      </c>
      <c r="C68" s="524"/>
      <c r="D68" s="213">
        <f>DatosDelitos!F205</f>
        <v>226</v>
      </c>
      <c r="E68" s="213">
        <f>DatosDelitos!G205</f>
        <v>194</v>
      </c>
    </row>
    <row r="69" spans="2:5" ht="12.75" customHeight="1">
      <c r="B69" s="524" t="s">
        <v>119</v>
      </c>
      <c r="C69" s="524"/>
      <c r="D69" s="213">
        <f>DatosDelitos!F226</f>
        <v>0</v>
      </c>
      <c r="E69" s="213">
        <f>DatosDelitos!G226</f>
        <v>0</v>
      </c>
    </row>
    <row r="70" spans="2:5" ht="12.75" customHeight="1">
      <c r="B70" s="524" t="s">
        <v>120</v>
      </c>
      <c r="C70" s="524"/>
      <c r="D70" s="213">
        <f>DatosDelitos!F253</f>
        <v>127</v>
      </c>
      <c r="E70" s="213">
        <f>DatosDelitos!G253</f>
        <v>108</v>
      </c>
    </row>
    <row r="71" spans="2:5" ht="38.25" customHeight="1">
      <c r="B71" s="524" t="s">
        <v>121</v>
      </c>
      <c r="C71" s="524"/>
      <c r="D71" s="213">
        <f>DatosDelitos!F277</f>
        <v>0</v>
      </c>
      <c r="E71" s="213">
        <f>DatosDelitos!G277</f>
        <v>0</v>
      </c>
    </row>
    <row r="72" spans="2:5" ht="12.75" customHeight="1">
      <c r="B72" s="524" t="s">
        <v>122</v>
      </c>
      <c r="C72" s="524"/>
      <c r="D72" s="213">
        <f>DatosDelitos!F281</f>
        <v>0</v>
      </c>
      <c r="E72" s="213">
        <f>DatosDelitos!G281</f>
        <v>0</v>
      </c>
    </row>
    <row r="73" spans="2:5" ht="12.75" customHeight="1">
      <c r="B73" s="524" t="s">
        <v>123</v>
      </c>
      <c r="C73" s="524"/>
      <c r="D73" s="213">
        <f>DatosDelitos!F288+DatosDelitos!F294+DatosDelitos!F297</f>
        <v>0</v>
      </c>
      <c r="E73" s="213">
        <f>DatosDelitos!G288+DatosDelitos!G294+DatosDelitos!G297</f>
        <v>0</v>
      </c>
    </row>
    <row r="74" spans="2:5" ht="12.75" customHeight="1">
      <c r="B74" s="527" t="s">
        <v>124</v>
      </c>
      <c r="C74" s="527"/>
      <c r="D74" s="216">
        <f>DatosDelitos!F299</f>
        <v>74</v>
      </c>
      <c r="E74" s="216">
        <f>DatosDelitos!G299</f>
        <v>48</v>
      </c>
    </row>
    <row r="77" spans="2:13" ht="15.75">
      <c r="B77" s="222" t="s">
        <v>130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</row>
    <row r="79" ht="38.25">
      <c r="D79" s="224" t="s">
        <v>883</v>
      </c>
    </row>
    <row r="80" spans="2:4" ht="12.75" customHeight="1">
      <c r="B80" s="526" t="s">
        <v>99</v>
      </c>
      <c r="C80" s="526"/>
      <c r="D80" s="225">
        <f>DatosDelitos!N4+DatosDelitos!N12-DatosDelitos!N16</f>
        <v>4</v>
      </c>
    </row>
    <row r="81" spans="2:4" ht="12.75" customHeight="1">
      <c r="B81" s="524" t="s">
        <v>890</v>
      </c>
      <c r="C81" s="524"/>
      <c r="D81" s="225">
        <f>DatosDelitos!N9</f>
        <v>0</v>
      </c>
    </row>
    <row r="82" spans="2:4" ht="12.75" customHeight="1">
      <c r="B82" s="524" t="s">
        <v>900</v>
      </c>
      <c r="C82" s="524"/>
      <c r="D82" s="225">
        <f>DatosDelitos!N19</f>
        <v>0</v>
      </c>
    </row>
    <row r="83" spans="2:4" ht="12.75" customHeight="1">
      <c r="B83" s="524" t="s">
        <v>903</v>
      </c>
      <c r="C83" s="524"/>
      <c r="D83" s="225">
        <f>DatosDelitos!N22</f>
        <v>0</v>
      </c>
    </row>
    <row r="84" spans="2:4" ht="12.75" customHeight="1">
      <c r="B84" s="524" t="s">
        <v>131</v>
      </c>
      <c r="C84" s="524"/>
      <c r="D84" s="225">
        <f>SUM(DatosDelitos!N16,DatosDelitos!N39)</f>
        <v>1</v>
      </c>
    </row>
    <row r="85" spans="2:4" ht="12.75" customHeight="1">
      <c r="B85" s="524" t="s">
        <v>101</v>
      </c>
      <c r="C85" s="524"/>
      <c r="D85" s="225">
        <f>DatosDelitos!N29</f>
        <v>8</v>
      </c>
    </row>
    <row r="86" spans="2:4" ht="12.75" customHeight="1">
      <c r="B86" s="524" t="s">
        <v>102</v>
      </c>
      <c r="C86" s="524"/>
      <c r="D86" s="225">
        <f>DatosDelitos!N37</f>
        <v>1</v>
      </c>
    </row>
    <row r="87" spans="2:4" ht="12.75" customHeight="1">
      <c r="B87" s="524" t="s">
        <v>103</v>
      </c>
      <c r="C87" s="524"/>
      <c r="D87" s="225">
        <f>DatosDelitos!N45</f>
        <v>5</v>
      </c>
    </row>
    <row r="88" spans="2:4" ht="12.75" customHeight="1">
      <c r="B88" s="524" t="s">
        <v>104</v>
      </c>
      <c r="C88" s="524"/>
      <c r="D88" s="225">
        <f>DatosDelitos!N64</f>
        <v>0</v>
      </c>
    </row>
    <row r="89" spans="2:4" ht="27" customHeight="1">
      <c r="B89" s="524" t="s">
        <v>128</v>
      </c>
      <c r="C89" s="524"/>
      <c r="D89" s="225">
        <f>DatosDelitos!N66</f>
        <v>0</v>
      </c>
    </row>
    <row r="90" spans="2:4" ht="12.75" customHeight="1">
      <c r="B90" s="524" t="s">
        <v>106</v>
      </c>
      <c r="C90" s="524"/>
      <c r="D90" s="225">
        <f>DatosDelitos!N72</f>
        <v>2</v>
      </c>
    </row>
    <row r="91" spans="2:4" ht="12.75" customHeight="1">
      <c r="B91" s="524" t="s">
        <v>107</v>
      </c>
      <c r="C91" s="524"/>
      <c r="D91" s="225">
        <f>DatosDelitos!N75</f>
        <v>5</v>
      </c>
    </row>
    <row r="92" spans="2:4" ht="12.75" customHeight="1">
      <c r="B92" s="524" t="s">
        <v>108</v>
      </c>
      <c r="C92" s="524"/>
      <c r="D92" s="225">
        <f>DatosDelitos!N87</f>
        <v>19</v>
      </c>
    </row>
    <row r="93" spans="2:4" ht="27" customHeight="1">
      <c r="B93" s="524" t="s">
        <v>129</v>
      </c>
      <c r="C93" s="524"/>
      <c r="D93" s="225">
        <f>DatosDelitos!N116</f>
        <v>1</v>
      </c>
    </row>
    <row r="94" spans="2:4" ht="12.75" customHeight="1">
      <c r="B94" s="524" t="s">
        <v>110</v>
      </c>
      <c r="C94" s="524"/>
      <c r="D94" s="225">
        <f>DatosDelitos!N122</f>
        <v>5</v>
      </c>
    </row>
    <row r="95" spans="2:4" ht="12.75" customHeight="1">
      <c r="B95" s="524" t="s">
        <v>111</v>
      </c>
      <c r="C95" s="524"/>
      <c r="D95" s="225">
        <f>DatosDelitos!N129</f>
        <v>1</v>
      </c>
    </row>
    <row r="96" spans="2:4" ht="12.75" customHeight="1">
      <c r="B96" s="524" t="s">
        <v>132</v>
      </c>
      <c r="C96" s="524"/>
      <c r="D96" s="225">
        <f>DatosDelitos!N133</f>
        <v>17</v>
      </c>
    </row>
    <row r="97" spans="2:4" ht="12.75" customHeight="1">
      <c r="B97" s="524" t="s">
        <v>133</v>
      </c>
      <c r="C97" s="524"/>
      <c r="D97" s="225">
        <f>SUM(DatosDelitos!N134,DatosDelitos!N135)</f>
        <v>3</v>
      </c>
    </row>
    <row r="98" spans="2:4" ht="12.75" customHeight="1">
      <c r="B98" s="524" t="s">
        <v>134</v>
      </c>
      <c r="C98" s="524"/>
      <c r="D98" s="225">
        <f>SUM(DatosDelitos!N136:N140)</f>
        <v>11</v>
      </c>
    </row>
    <row r="99" spans="2:4" ht="12.75" customHeight="1">
      <c r="B99" s="524" t="s">
        <v>113</v>
      </c>
      <c r="C99" s="524"/>
      <c r="D99" s="225">
        <f>SUM(SUM(DatosDelitos!N142:N145),SUM(DatosDelitos!N152:N157))</f>
        <v>0</v>
      </c>
    </row>
    <row r="100" spans="2:4" ht="12.75" customHeight="1">
      <c r="B100" s="524" t="s">
        <v>135</v>
      </c>
      <c r="C100" s="524"/>
      <c r="D100" s="225">
        <f>SUM(DatosDelitos!N146:N150)</f>
        <v>1</v>
      </c>
    </row>
    <row r="101" spans="2:4" ht="12.75" customHeight="1">
      <c r="B101" s="524" t="s">
        <v>114</v>
      </c>
      <c r="C101" s="524"/>
      <c r="D101" s="225">
        <f>SUM(DatosDelitos!N158:N161)</f>
        <v>5</v>
      </c>
    </row>
    <row r="102" spans="2:4" ht="12.75" customHeight="1">
      <c r="B102" s="524" t="s">
        <v>115</v>
      </c>
      <c r="C102" s="524"/>
      <c r="D102" s="225">
        <f>DatosDelitos!N162</f>
        <v>2</v>
      </c>
    </row>
    <row r="103" spans="2:4" ht="12.75" customHeight="1">
      <c r="B103" s="524" t="s">
        <v>116</v>
      </c>
      <c r="C103" s="524"/>
      <c r="D103" s="225">
        <f>DatosDelitos!N170</f>
        <v>5</v>
      </c>
    </row>
    <row r="104" spans="2:4" ht="12.75" customHeight="1">
      <c r="B104" s="524" t="s">
        <v>117</v>
      </c>
      <c r="C104" s="524"/>
      <c r="D104" s="225">
        <f>DatosDelitos!N185</f>
        <v>31</v>
      </c>
    </row>
    <row r="105" spans="2:4" ht="12.75" customHeight="1">
      <c r="B105" s="524" t="s">
        <v>118</v>
      </c>
      <c r="C105" s="524"/>
      <c r="D105" s="225">
        <f>DatosDelitos!N205</f>
        <v>3</v>
      </c>
    </row>
    <row r="106" spans="2:4" ht="12.75" customHeight="1">
      <c r="B106" s="524" t="s">
        <v>119</v>
      </c>
      <c r="C106" s="524"/>
      <c r="D106" s="225">
        <f>DatosDelitos!N226</f>
        <v>0</v>
      </c>
    </row>
    <row r="107" spans="2:4" ht="12.75" customHeight="1">
      <c r="B107" s="524" t="s">
        <v>120</v>
      </c>
      <c r="C107" s="524"/>
      <c r="D107" s="225">
        <f>DatosDelitos!N253</f>
        <v>2</v>
      </c>
    </row>
    <row r="108" spans="2:4" ht="38.25" customHeight="1">
      <c r="B108" s="524" t="s">
        <v>121</v>
      </c>
      <c r="C108" s="524"/>
      <c r="D108" s="225">
        <f>DatosDelitos!N277</f>
        <v>0</v>
      </c>
    </row>
    <row r="109" spans="2:4" ht="12.75" customHeight="1">
      <c r="B109" s="524" t="s">
        <v>122</v>
      </c>
      <c r="C109" s="524"/>
      <c r="D109" s="225">
        <f>DatosDelitos!N281</f>
        <v>0</v>
      </c>
    </row>
    <row r="110" spans="2:4" ht="12.75" customHeight="1">
      <c r="B110" s="524" t="s">
        <v>123</v>
      </c>
      <c r="C110" s="524"/>
      <c r="D110" s="225">
        <f>DatosDelitos!N288+DatosDelitos!N297</f>
        <v>0</v>
      </c>
    </row>
    <row r="111" spans="2:4" ht="12.75" customHeight="1">
      <c r="B111" s="524" t="s">
        <v>89</v>
      </c>
      <c r="C111" s="524"/>
      <c r="D111" s="225">
        <f>DatosDelitos!N294</f>
        <v>0</v>
      </c>
    </row>
    <row r="112" spans="2:4" ht="12.75" customHeight="1">
      <c r="B112" s="527" t="s">
        <v>124</v>
      </c>
      <c r="C112" s="527"/>
      <c r="D112" s="226">
        <f>DatosDelitos!N299</f>
        <v>1</v>
      </c>
    </row>
  </sheetData>
  <sheetProtection/>
  <mergeCells count="92">
    <mergeCell ref="B101:C101"/>
    <mergeCell ref="B102:C102"/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103:C103"/>
    <mergeCell ref="B104:C104"/>
    <mergeCell ref="B93:C93"/>
    <mergeCell ref="B94:C94"/>
    <mergeCell ref="B95:C95"/>
    <mergeCell ref="B96:C96"/>
    <mergeCell ref="B97:C97"/>
    <mergeCell ref="B98:C98"/>
    <mergeCell ref="B99:C99"/>
    <mergeCell ref="B100:C100"/>
    <mergeCell ref="B85:C85"/>
    <mergeCell ref="B86:C86"/>
    <mergeCell ref="B91:C91"/>
    <mergeCell ref="B92:C92"/>
    <mergeCell ref="B81:C81"/>
    <mergeCell ref="B82:C82"/>
    <mergeCell ref="B83:C83"/>
    <mergeCell ref="B84:C84"/>
    <mergeCell ref="B68:C68"/>
    <mergeCell ref="B69:C69"/>
    <mergeCell ref="B89:C89"/>
    <mergeCell ref="B90:C90"/>
    <mergeCell ref="B87:C87"/>
    <mergeCell ref="B88:C88"/>
    <mergeCell ref="B74:C74"/>
    <mergeCell ref="B80:C80"/>
    <mergeCell ref="B72:C72"/>
    <mergeCell ref="B73:C73"/>
    <mergeCell ref="B70:C70"/>
    <mergeCell ref="B71:C71"/>
    <mergeCell ref="B58:C58"/>
    <mergeCell ref="B59:C59"/>
    <mergeCell ref="B60:C60"/>
    <mergeCell ref="B61:C61"/>
    <mergeCell ref="B64:C64"/>
    <mergeCell ref="B65:C65"/>
    <mergeCell ref="B66:C66"/>
    <mergeCell ref="B67:C67"/>
    <mergeCell ref="B46:C46"/>
    <mergeCell ref="B47:C47"/>
    <mergeCell ref="B62:C62"/>
    <mergeCell ref="B63:C63"/>
    <mergeCell ref="B52:C52"/>
    <mergeCell ref="B53:C53"/>
    <mergeCell ref="B54:C54"/>
    <mergeCell ref="B55:C55"/>
    <mergeCell ref="B56:C56"/>
    <mergeCell ref="B57:C57"/>
    <mergeCell ref="B29:C29"/>
    <mergeCell ref="B30:C30"/>
    <mergeCell ref="B31:C31"/>
    <mergeCell ref="B32:C32"/>
    <mergeCell ref="B50:C50"/>
    <mergeCell ref="B51:C51"/>
    <mergeCell ref="B35:C35"/>
    <mergeCell ref="B36:C36"/>
    <mergeCell ref="B37:C37"/>
    <mergeCell ref="B38:C38"/>
    <mergeCell ref="B48:C48"/>
    <mergeCell ref="B49:C49"/>
    <mergeCell ref="B39:C39"/>
    <mergeCell ref="B45:C45"/>
    <mergeCell ref="B19:C19"/>
    <mergeCell ref="B20:C20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B17:C17"/>
    <mergeCell ref="B18:C18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8"/>
  <sheetViews>
    <sheetView showGridLines="0" showRowColHeaders="0" zoomScalePageLayoutView="0" workbookViewId="0" topLeftCell="A1">
      <selection activeCell="E2" sqref="E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227"/>
      <c r="C2" s="227"/>
      <c r="D2" s="227"/>
      <c r="E2" s="56"/>
    </row>
    <row r="3" spans="2:6" s="228" customFormat="1" ht="15" customHeight="1">
      <c r="B3" s="529" t="s">
        <v>136</v>
      </c>
      <c r="C3" s="529"/>
      <c r="D3" s="229"/>
      <c r="E3" s="230"/>
      <c r="F3" s="231"/>
    </row>
    <row r="4" spans="2:6" s="228" customFormat="1" ht="13.5" customHeight="1">
      <c r="B4" s="530" t="s">
        <v>137</v>
      </c>
      <c r="C4" s="232" t="s">
        <v>138</v>
      </c>
      <c r="D4" s="233">
        <v>4</v>
      </c>
      <c r="E4" s="234"/>
      <c r="F4" s="235"/>
    </row>
    <row r="5" spans="2:6" s="228" customFormat="1" ht="13.5" customHeight="1">
      <c r="B5" s="530"/>
      <c r="C5" s="134" t="s">
        <v>893</v>
      </c>
      <c r="D5" s="236">
        <v>232</v>
      </c>
      <c r="E5" s="234"/>
      <c r="F5" s="235"/>
    </row>
    <row r="6" spans="2:6" s="228" customFormat="1" ht="13.5" customHeight="1">
      <c r="B6" s="530"/>
      <c r="C6" s="134" t="s">
        <v>139</v>
      </c>
      <c r="D6" s="236">
        <v>26</v>
      </c>
      <c r="E6" s="234"/>
      <c r="F6" s="235"/>
    </row>
    <row r="7" spans="2:6" s="228" customFormat="1" ht="13.5" customHeight="1">
      <c r="B7" s="530"/>
      <c r="C7" s="134" t="s">
        <v>140</v>
      </c>
      <c r="D7" s="236">
        <v>62</v>
      </c>
      <c r="E7" s="234"/>
      <c r="F7" s="235"/>
    </row>
    <row r="8" spans="2:6" s="228" customFormat="1" ht="13.5" customHeight="1">
      <c r="B8" s="530"/>
      <c r="C8" s="134" t="s">
        <v>141</v>
      </c>
      <c r="D8" s="236">
        <v>325</v>
      </c>
      <c r="E8" s="234"/>
      <c r="F8" s="235"/>
    </row>
    <row r="9" spans="2:6" s="228" customFormat="1" ht="13.5" customHeight="1">
      <c r="B9" s="530"/>
      <c r="C9" s="134" t="s">
        <v>142</v>
      </c>
      <c r="D9" s="236">
        <v>138</v>
      </c>
      <c r="E9" s="234"/>
      <c r="F9" s="235"/>
    </row>
    <row r="10" spans="2:6" s="228" customFormat="1" ht="13.5" customHeight="1">
      <c r="B10" s="530"/>
      <c r="C10" s="134" t="s">
        <v>143</v>
      </c>
      <c r="D10" s="236">
        <v>391</v>
      </c>
      <c r="E10" s="234"/>
      <c r="F10" s="235"/>
    </row>
    <row r="11" spans="2:6" s="228" customFormat="1" ht="13.5" customHeight="1">
      <c r="B11" s="530"/>
      <c r="C11" s="134" t="s">
        <v>981</v>
      </c>
      <c r="D11" s="236">
        <v>123</v>
      </c>
      <c r="E11" s="234"/>
      <c r="F11" s="235"/>
    </row>
    <row r="12" spans="2:6" s="228" customFormat="1" ht="13.5" customHeight="1">
      <c r="B12" s="530"/>
      <c r="C12" s="134" t="s">
        <v>1031</v>
      </c>
      <c r="D12" s="236">
        <v>35</v>
      </c>
      <c r="E12" s="234"/>
      <c r="F12" s="235"/>
    </row>
    <row r="13" spans="2:6" s="228" customFormat="1" ht="13.5" customHeight="1">
      <c r="B13" s="530"/>
      <c r="C13" s="134" t="s">
        <v>144</v>
      </c>
      <c r="D13" s="236">
        <v>5</v>
      </c>
      <c r="E13" s="234"/>
      <c r="F13" s="235"/>
    </row>
    <row r="14" spans="2:6" s="228" customFormat="1" ht="13.5" customHeight="1">
      <c r="B14" s="530"/>
      <c r="C14" s="134" t="s">
        <v>1045</v>
      </c>
      <c r="D14" s="236">
        <v>2</v>
      </c>
      <c r="E14" s="234"/>
      <c r="F14" s="235"/>
    </row>
    <row r="15" spans="2:6" s="228" customFormat="1" ht="13.5" customHeight="1">
      <c r="B15" s="530"/>
      <c r="C15" s="134" t="s">
        <v>145</v>
      </c>
      <c r="D15" s="236">
        <v>108</v>
      </c>
      <c r="E15" s="234"/>
      <c r="F15" s="235"/>
    </row>
    <row r="16" spans="2:6" s="228" customFormat="1" ht="13.5" customHeight="1">
      <c r="B16" s="530"/>
      <c r="C16" s="134" t="s">
        <v>146</v>
      </c>
      <c r="D16" s="236">
        <v>258</v>
      </c>
      <c r="E16" s="234"/>
      <c r="F16" s="235"/>
    </row>
    <row r="17" spans="2:6" s="228" customFormat="1" ht="13.5" customHeight="1">
      <c r="B17" s="530"/>
      <c r="C17" s="134" t="s">
        <v>147</v>
      </c>
      <c r="D17" s="236">
        <v>64</v>
      </c>
      <c r="E17" s="234"/>
      <c r="F17" s="235"/>
    </row>
    <row r="18" spans="2:6" s="228" customFormat="1" ht="13.5" customHeight="1">
      <c r="B18" s="530"/>
      <c r="C18" s="135" t="s">
        <v>728</v>
      </c>
      <c r="D18" s="237">
        <v>1896</v>
      </c>
      <c r="E18" s="234"/>
      <c r="F18" s="235"/>
    </row>
    <row r="19" spans="2:6" s="228" customFormat="1" ht="12.75" customHeight="1">
      <c r="B19" s="499" t="s">
        <v>148</v>
      </c>
      <c r="C19" s="238" t="s">
        <v>108</v>
      </c>
      <c r="D19" s="239">
        <v>364</v>
      </c>
      <c r="E19" s="240"/>
      <c r="F19" s="235"/>
    </row>
    <row r="20" spans="2:6" s="228" customFormat="1" ht="12.75">
      <c r="B20" s="499"/>
      <c r="C20" s="134" t="s">
        <v>149</v>
      </c>
      <c r="D20" s="241">
        <v>275</v>
      </c>
      <c r="E20" s="240"/>
      <c r="F20" s="235"/>
    </row>
    <row r="21" spans="2:6" s="228" customFormat="1" ht="12.75">
      <c r="B21" s="499"/>
      <c r="C21" s="135" t="s">
        <v>150</v>
      </c>
      <c r="D21" s="242">
        <v>27</v>
      </c>
      <c r="E21" s="240"/>
      <c r="F21" s="235"/>
    </row>
    <row r="22" s="228" customFormat="1" ht="12.75"/>
    <row r="23" s="228" customFormat="1" ht="12.75"/>
    <row r="24" spans="2:6" s="228" customFormat="1" ht="12.75" customHeight="1">
      <c r="B24" s="529" t="s">
        <v>151</v>
      </c>
      <c r="C24" s="529"/>
      <c r="D24" s="243"/>
      <c r="E24" s="244"/>
      <c r="F24" s="231"/>
    </row>
    <row r="25" spans="2:6" s="228" customFormat="1" ht="12.75" customHeight="1">
      <c r="B25" s="531" t="s">
        <v>152</v>
      </c>
      <c r="C25" s="531"/>
      <c r="D25" s="531"/>
      <c r="E25" s="244"/>
      <c r="F25" s="235"/>
    </row>
    <row r="26" spans="1:6" s="228" customFormat="1" ht="12.75" customHeight="1">
      <c r="A26" s="245"/>
      <c r="B26" s="532" t="s">
        <v>153</v>
      </c>
      <c r="C26" s="246" t="s">
        <v>154</v>
      </c>
      <c r="D26" s="247">
        <v>14</v>
      </c>
      <c r="E26" s="240"/>
      <c r="F26" s="235"/>
    </row>
    <row r="27" spans="1:6" s="228" customFormat="1" ht="12.75">
      <c r="A27" s="245"/>
      <c r="B27" s="532"/>
      <c r="C27" s="248" t="s">
        <v>155</v>
      </c>
      <c r="D27" s="249">
        <v>131</v>
      </c>
      <c r="E27" s="240"/>
      <c r="F27" s="235"/>
    </row>
    <row r="28" spans="1:6" s="228" customFormat="1" ht="12.75">
      <c r="A28" s="245"/>
      <c r="B28" s="532"/>
      <c r="C28" s="248" t="s">
        <v>156</v>
      </c>
      <c r="D28" s="249">
        <v>1</v>
      </c>
      <c r="F28" s="235"/>
    </row>
    <row r="29" spans="1:6" s="228" customFormat="1" ht="12.75">
      <c r="A29" s="245"/>
      <c r="B29" s="532"/>
      <c r="C29" s="248" t="s">
        <v>157</v>
      </c>
      <c r="D29" s="249">
        <v>25</v>
      </c>
      <c r="E29" s="240"/>
      <c r="F29" s="235"/>
    </row>
    <row r="30" spans="1:6" s="228" customFormat="1" ht="12.75" customHeight="1">
      <c r="A30" s="245"/>
      <c r="B30" s="533" t="s">
        <v>158</v>
      </c>
      <c r="C30" s="533"/>
      <c r="D30" s="249">
        <v>0</v>
      </c>
      <c r="E30" s="240"/>
      <c r="F30" s="235"/>
    </row>
    <row r="31" spans="1:6" s="228" customFormat="1" ht="12.75" customHeight="1">
      <c r="A31" s="245"/>
      <c r="B31" s="528" t="s">
        <v>159</v>
      </c>
      <c r="C31" s="528"/>
      <c r="D31" s="249">
        <v>459</v>
      </c>
      <c r="F31" s="235"/>
    </row>
    <row r="32" spans="1:6" s="228" customFormat="1" ht="12.75" customHeight="1">
      <c r="A32" s="245"/>
      <c r="B32" s="528" t="s">
        <v>160</v>
      </c>
      <c r="C32" s="528"/>
      <c r="D32" s="249">
        <v>179</v>
      </c>
      <c r="E32" s="240"/>
      <c r="F32" s="235"/>
    </row>
    <row r="33" spans="1:6" s="228" customFormat="1" ht="12.75" customHeight="1">
      <c r="A33" s="245"/>
      <c r="B33" s="528" t="s">
        <v>161</v>
      </c>
      <c r="C33" s="528"/>
      <c r="D33" s="249">
        <v>8</v>
      </c>
      <c r="E33" s="240"/>
      <c r="F33" s="235"/>
    </row>
    <row r="34" spans="1:6" s="228" customFormat="1" ht="12.75" customHeight="1">
      <c r="A34" s="245"/>
      <c r="B34" s="528" t="s">
        <v>162</v>
      </c>
      <c r="C34" s="528"/>
      <c r="D34" s="249">
        <v>2</v>
      </c>
      <c r="F34" s="235"/>
    </row>
    <row r="35" spans="1:6" s="228" customFormat="1" ht="12.75" customHeight="1">
      <c r="A35" s="245"/>
      <c r="B35" s="528" t="s">
        <v>163</v>
      </c>
      <c r="C35" s="528"/>
      <c r="D35" s="249">
        <v>5</v>
      </c>
      <c r="F35" s="235"/>
    </row>
    <row r="36" spans="1:6" s="228" customFormat="1" ht="12.75" customHeight="1">
      <c r="A36" s="245"/>
      <c r="B36" s="535" t="s">
        <v>164</v>
      </c>
      <c r="C36" s="535"/>
      <c r="D36" s="249">
        <v>199</v>
      </c>
      <c r="E36" s="240"/>
      <c r="F36" s="235"/>
    </row>
    <row r="37" spans="1:6" s="228" customFormat="1" ht="12.75" customHeight="1">
      <c r="A37" s="245"/>
      <c r="B37" s="536" t="s">
        <v>165</v>
      </c>
      <c r="C37" s="238" t="s">
        <v>166</v>
      </c>
      <c r="D37" s="247">
        <v>49</v>
      </c>
      <c r="E37" s="240"/>
      <c r="F37" s="235"/>
    </row>
    <row r="38" spans="1:6" s="228" customFormat="1" ht="12.75">
      <c r="A38" s="245"/>
      <c r="B38" s="536"/>
      <c r="C38" s="250" t="s">
        <v>167</v>
      </c>
      <c r="D38" s="249">
        <v>12</v>
      </c>
      <c r="F38" s="235"/>
    </row>
    <row r="39" spans="1:6" s="228" customFormat="1" ht="12.75">
      <c r="A39" s="245"/>
      <c r="B39" s="536"/>
      <c r="C39" s="250" t="s">
        <v>168</v>
      </c>
      <c r="D39" s="249">
        <v>29</v>
      </c>
      <c r="E39" s="240"/>
      <c r="F39" s="235"/>
    </row>
    <row r="40" spans="1:6" s="228" customFormat="1" ht="12.75">
      <c r="A40" s="245"/>
      <c r="B40" s="536"/>
      <c r="C40" s="250" t="s">
        <v>169</v>
      </c>
      <c r="D40" s="249">
        <v>2</v>
      </c>
      <c r="E40" s="240"/>
      <c r="F40" s="235"/>
    </row>
    <row r="41" spans="1:6" s="228" customFormat="1" ht="12.75">
      <c r="A41" s="245"/>
      <c r="B41" s="536"/>
      <c r="C41" s="251" t="s">
        <v>170</v>
      </c>
      <c r="D41" s="237">
        <v>4</v>
      </c>
      <c r="F41" s="235"/>
    </row>
    <row r="42" s="228" customFormat="1" ht="12.75">
      <c r="E42" s="240"/>
    </row>
    <row r="43" spans="4:5" s="228" customFormat="1" ht="12.75">
      <c r="D43" s="252"/>
      <c r="E43" s="240"/>
    </row>
    <row r="44" spans="2:6" s="228" customFormat="1" ht="12.75" customHeight="1">
      <c r="B44" s="537" t="s">
        <v>171</v>
      </c>
      <c r="C44" s="537"/>
      <c r="D44" s="253"/>
      <c r="E44" s="254"/>
      <c r="F44" s="231"/>
    </row>
    <row r="45" spans="1:6" s="228" customFormat="1" ht="12.75" customHeight="1">
      <c r="A45" s="245"/>
      <c r="B45" s="538" t="s">
        <v>697</v>
      </c>
      <c r="C45" s="538"/>
      <c r="D45" s="255">
        <v>72</v>
      </c>
      <c r="E45" s="240"/>
      <c r="F45" s="235"/>
    </row>
    <row r="46" spans="1:6" s="228" customFormat="1" ht="12.75" customHeight="1">
      <c r="A46" s="245"/>
      <c r="B46" s="536" t="s">
        <v>696</v>
      </c>
      <c r="C46" s="256" t="s">
        <v>172</v>
      </c>
      <c r="D46" s="247">
        <v>66</v>
      </c>
      <c r="E46" s="240"/>
      <c r="F46" s="235"/>
    </row>
    <row r="47" spans="1:6" s="228" customFormat="1" ht="12.75">
      <c r="A47" s="245"/>
      <c r="B47" s="536"/>
      <c r="C47" s="251" t="s">
        <v>173</v>
      </c>
      <c r="D47" s="249">
        <v>594</v>
      </c>
      <c r="F47" s="235"/>
    </row>
    <row r="48" spans="1:6" s="228" customFormat="1" ht="12.75" customHeight="1">
      <c r="A48" s="245"/>
      <c r="B48" s="536" t="s">
        <v>698</v>
      </c>
      <c r="C48" s="257" t="s">
        <v>174</v>
      </c>
      <c r="D48" s="258">
        <v>2</v>
      </c>
      <c r="E48" s="240"/>
      <c r="F48" s="235"/>
    </row>
    <row r="49" spans="1:6" s="228" customFormat="1" ht="12.75">
      <c r="A49" s="245"/>
      <c r="B49" s="536"/>
      <c r="C49" s="135" t="s">
        <v>175</v>
      </c>
      <c r="D49" s="259">
        <v>0</v>
      </c>
      <c r="E49" s="240"/>
      <c r="F49" s="235"/>
    </row>
    <row r="50" spans="3:5" s="228" customFormat="1" ht="12.75">
      <c r="C50" s="260"/>
      <c r="E50" s="240"/>
    </row>
    <row r="51" spans="2:5" s="228" customFormat="1" ht="12.75">
      <c r="B51" s="228" t="s">
        <v>176</v>
      </c>
      <c r="E51" s="240"/>
    </row>
    <row r="52" spans="2:6" s="228" customFormat="1" ht="12.75" customHeight="1">
      <c r="B52" s="529" t="s">
        <v>177</v>
      </c>
      <c r="C52" s="529"/>
      <c r="D52" s="243"/>
      <c r="E52" s="254"/>
      <c r="F52" s="231"/>
    </row>
    <row r="53" spans="2:6" s="228" customFormat="1" ht="12.75" customHeight="1">
      <c r="B53" s="499" t="s">
        <v>178</v>
      </c>
      <c r="C53" s="256" t="s">
        <v>626</v>
      </c>
      <c r="D53" s="261">
        <v>2919</v>
      </c>
      <c r="E53" s="240"/>
      <c r="F53" s="235"/>
    </row>
    <row r="54" spans="1:6" s="228" customFormat="1" ht="12.75">
      <c r="A54" s="260"/>
      <c r="B54" s="499"/>
      <c r="C54" s="250" t="s">
        <v>179</v>
      </c>
      <c r="D54" s="236">
        <v>83</v>
      </c>
      <c r="E54" s="240"/>
      <c r="F54" s="235"/>
    </row>
    <row r="55" spans="1:6" s="228" customFormat="1" ht="12.75">
      <c r="A55" s="260"/>
      <c r="B55" s="499"/>
      <c r="C55" s="250" t="s">
        <v>180</v>
      </c>
      <c r="D55" s="236">
        <v>84</v>
      </c>
      <c r="F55" s="235"/>
    </row>
    <row r="56" spans="1:6" s="228" customFormat="1" ht="12.75">
      <c r="A56" s="260"/>
      <c r="B56" s="499"/>
      <c r="C56" s="250" t="s">
        <v>181</v>
      </c>
      <c r="D56" s="236">
        <v>1672</v>
      </c>
      <c r="F56" s="235"/>
    </row>
    <row r="57" spans="1:6" s="228" customFormat="1" ht="12.75">
      <c r="A57" s="260"/>
      <c r="B57" s="499"/>
      <c r="C57" s="251" t="s">
        <v>182</v>
      </c>
      <c r="D57" s="237">
        <v>552</v>
      </c>
      <c r="E57" s="240"/>
      <c r="F57" s="235"/>
    </row>
    <row r="58" spans="1:6" s="228" customFormat="1" ht="12.75" customHeight="1">
      <c r="A58" s="245"/>
      <c r="B58" s="499" t="s">
        <v>183</v>
      </c>
      <c r="C58" s="232" t="s">
        <v>184</v>
      </c>
      <c r="D58" s="262">
        <v>922</v>
      </c>
      <c r="E58" s="240"/>
      <c r="F58" s="235"/>
    </row>
    <row r="59" spans="1:6" s="228" customFormat="1" ht="12.75">
      <c r="A59" s="245"/>
      <c r="B59" s="499"/>
      <c r="C59" s="134" t="s">
        <v>185</v>
      </c>
      <c r="D59" s="263">
        <v>46</v>
      </c>
      <c r="F59" s="235"/>
    </row>
    <row r="60" spans="1:6" s="228" customFormat="1" ht="12.75">
      <c r="A60" s="245"/>
      <c r="B60" s="499"/>
      <c r="C60" s="134" t="s">
        <v>186</v>
      </c>
      <c r="D60" s="263">
        <v>38</v>
      </c>
      <c r="E60" s="240"/>
      <c r="F60" s="235"/>
    </row>
    <row r="61" spans="1:6" s="228" customFormat="1" ht="12.75">
      <c r="A61" s="245"/>
      <c r="B61" s="499"/>
      <c r="C61" s="134" t="s">
        <v>187</v>
      </c>
      <c r="D61" s="263">
        <v>643</v>
      </c>
      <c r="E61" s="240"/>
      <c r="F61" s="235"/>
    </row>
    <row r="62" spans="1:6" s="228" customFormat="1" ht="12.75">
      <c r="A62" s="245"/>
      <c r="B62" s="499"/>
      <c r="C62" s="135" t="s">
        <v>182</v>
      </c>
      <c r="D62" s="264">
        <v>484</v>
      </c>
      <c r="E62" s="240"/>
      <c r="F62" s="235"/>
    </row>
    <row r="63" s="228" customFormat="1" ht="12.75">
      <c r="E63" s="240"/>
    </row>
    <row r="64" s="228" customFormat="1" ht="12.75">
      <c r="E64" s="240"/>
    </row>
    <row r="65" spans="2:6" s="228" customFormat="1" ht="12.75" customHeight="1">
      <c r="B65" s="537" t="s">
        <v>188</v>
      </c>
      <c r="C65" s="537"/>
      <c r="D65" s="265"/>
      <c r="E65" s="254"/>
      <c r="F65" s="231"/>
    </row>
    <row r="66" spans="1:6" s="228" customFormat="1" ht="27" customHeight="1">
      <c r="A66" s="245"/>
      <c r="B66" s="534" t="s">
        <v>189</v>
      </c>
      <c r="C66" s="534"/>
      <c r="D66" s="255">
        <v>212</v>
      </c>
      <c r="F66" s="235"/>
    </row>
    <row r="67" spans="1:6" s="228" customFormat="1" ht="12.75" customHeight="1">
      <c r="A67" s="245"/>
      <c r="B67" s="534" t="s">
        <v>190</v>
      </c>
      <c r="C67" s="534"/>
      <c r="D67" s="266">
        <v>39</v>
      </c>
      <c r="E67" s="240"/>
      <c r="F67" s="235"/>
    </row>
    <row r="68" spans="1:6" s="228" customFormat="1" ht="12.75" customHeight="1">
      <c r="A68" s="245"/>
      <c r="B68" s="534" t="s">
        <v>191</v>
      </c>
      <c r="C68" s="534"/>
      <c r="D68" s="255">
        <v>87</v>
      </c>
      <c r="E68" s="240"/>
      <c r="F68" s="235"/>
    </row>
    <row r="69" spans="1:6" ht="19.5" customHeight="1">
      <c r="A69" s="267"/>
      <c r="B69" s="540" t="s">
        <v>192</v>
      </c>
      <c r="C69" s="232" t="s">
        <v>193</v>
      </c>
      <c r="D69" s="268">
        <v>0</v>
      </c>
      <c r="F69" s="235"/>
    </row>
    <row r="70" spans="1:6" ht="19.5" customHeight="1">
      <c r="A70" s="267"/>
      <c r="B70" s="540"/>
      <c r="C70" s="135" t="s">
        <v>194</v>
      </c>
      <c r="D70" s="237">
        <v>32</v>
      </c>
      <c r="E70" s="269"/>
      <c r="F70" s="235"/>
    </row>
    <row r="71" spans="1:6" s="228" customFormat="1" ht="12.75" customHeight="1">
      <c r="A71" s="245"/>
      <c r="B71" s="534" t="s">
        <v>195</v>
      </c>
      <c r="C71" s="534"/>
      <c r="D71" s="255">
        <v>40</v>
      </c>
      <c r="E71" s="240"/>
      <c r="F71" s="235"/>
    </row>
    <row r="72" spans="1:6" s="228" customFormat="1" ht="12.75" customHeight="1">
      <c r="A72" s="245"/>
      <c r="B72" s="534" t="s">
        <v>196</v>
      </c>
      <c r="C72" s="534"/>
      <c r="D72" s="270">
        <v>42</v>
      </c>
      <c r="E72" s="240"/>
      <c r="F72" s="235"/>
    </row>
    <row r="73" spans="1:6" s="228" customFormat="1" ht="27" customHeight="1">
      <c r="A73" s="245"/>
      <c r="B73" s="534" t="s">
        <v>197</v>
      </c>
      <c r="C73" s="534"/>
      <c r="D73" s="266">
        <v>44</v>
      </c>
      <c r="E73" s="240"/>
      <c r="F73" s="235"/>
    </row>
    <row r="74" spans="1:6" s="228" customFormat="1" ht="12.75" customHeight="1">
      <c r="A74" s="245"/>
      <c r="B74" s="534" t="s">
        <v>198</v>
      </c>
      <c r="C74" s="534"/>
      <c r="D74" s="255">
        <v>3</v>
      </c>
      <c r="E74" s="240"/>
      <c r="F74" s="235"/>
    </row>
    <row r="75" spans="1:6" s="228" customFormat="1" ht="12.75" customHeight="1">
      <c r="A75" s="245"/>
      <c r="B75" s="534" t="s">
        <v>199</v>
      </c>
      <c r="C75" s="534"/>
      <c r="D75" s="255">
        <v>2</v>
      </c>
      <c r="E75" s="240"/>
      <c r="F75" s="235"/>
    </row>
    <row r="76" spans="1:6" s="228" customFormat="1" ht="12.75" customHeight="1">
      <c r="A76" s="245"/>
      <c r="B76" s="539" t="s">
        <v>766</v>
      </c>
      <c r="C76" s="539"/>
      <c r="D76" s="271">
        <v>3</v>
      </c>
      <c r="E76" s="240"/>
      <c r="F76" s="235"/>
    </row>
    <row r="77" spans="2:4" ht="15">
      <c r="B77" s="272"/>
      <c r="C77" s="273"/>
      <c r="D77"/>
    </row>
    <row r="78" spans="2:4" ht="15.75">
      <c r="B78" s="274"/>
      <c r="C78"/>
      <c r="D78"/>
    </row>
  </sheetData>
  <sheetProtection/>
  <mergeCells count="32">
    <mergeCell ref="B58:B62"/>
    <mergeCell ref="B65:C65"/>
    <mergeCell ref="B75:C75"/>
    <mergeCell ref="B76:C76"/>
    <mergeCell ref="B68:C68"/>
    <mergeCell ref="B69:B70"/>
    <mergeCell ref="B71:C71"/>
    <mergeCell ref="B72:C72"/>
    <mergeCell ref="B73:C73"/>
    <mergeCell ref="B74:C74"/>
    <mergeCell ref="B66:C66"/>
    <mergeCell ref="B67:C67"/>
    <mergeCell ref="B36:C36"/>
    <mergeCell ref="B37:B41"/>
    <mergeCell ref="B44:C44"/>
    <mergeCell ref="B45:C45"/>
    <mergeCell ref="B46:B47"/>
    <mergeCell ref="B48:B49"/>
    <mergeCell ref="B52:C52"/>
    <mergeCell ref="B53:B57"/>
    <mergeCell ref="B34:C34"/>
    <mergeCell ref="B35:C35"/>
    <mergeCell ref="B25:D25"/>
    <mergeCell ref="B26:B29"/>
    <mergeCell ref="B30:C30"/>
    <mergeCell ref="B31:C31"/>
    <mergeCell ref="B32:C32"/>
    <mergeCell ref="B33:C33"/>
    <mergeCell ref="B3:C3"/>
    <mergeCell ref="B4:B18"/>
    <mergeCell ref="B19:B21"/>
    <mergeCell ref="B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590</v>
      </c>
    </row>
    <row r="4" spans="2:3" ht="12.75">
      <c r="B4" s="227"/>
      <c r="C4" s="227"/>
    </row>
    <row r="5" spans="2:8" ht="12.75" customHeight="1">
      <c r="B5" s="544" t="s">
        <v>200</v>
      </c>
      <c r="C5" s="544"/>
      <c r="E5" s="231"/>
      <c r="H5" s="275"/>
    </row>
    <row r="6" spans="2:8" ht="12.75" customHeight="1">
      <c r="B6" s="545" t="s">
        <v>201</v>
      </c>
      <c r="C6" s="545"/>
      <c r="D6" s="277"/>
      <c r="E6" s="278"/>
      <c r="H6" s="279"/>
    </row>
    <row r="7" spans="2:8" ht="12.75">
      <c r="B7" s="232" t="s">
        <v>557</v>
      </c>
      <c r="C7" s="280">
        <v>1057</v>
      </c>
      <c r="H7" s="279"/>
    </row>
    <row r="8" spans="2:8" ht="12.75">
      <c r="B8" s="238" t="s">
        <v>202</v>
      </c>
      <c r="C8" s="281">
        <v>111</v>
      </c>
      <c r="H8" s="279"/>
    </row>
    <row r="9" spans="2:8" ht="12.75">
      <c r="B9" s="238" t="s">
        <v>203</v>
      </c>
      <c r="C9" s="281">
        <v>2335</v>
      </c>
      <c r="H9" s="279"/>
    </row>
    <row r="10" spans="2:8" ht="12.75">
      <c r="B10" s="238" t="s">
        <v>204</v>
      </c>
      <c r="C10" s="281">
        <v>809</v>
      </c>
      <c r="H10" s="279"/>
    </row>
    <row r="11" spans="2:8" ht="12.75">
      <c r="B11" s="238" t="s">
        <v>205</v>
      </c>
      <c r="C11" s="281">
        <v>4</v>
      </c>
      <c r="H11" s="279"/>
    </row>
    <row r="12" spans="2:8" ht="12.75">
      <c r="B12" s="238" t="s">
        <v>206</v>
      </c>
      <c r="C12" s="281">
        <v>0</v>
      </c>
      <c r="H12" s="279"/>
    </row>
    <row r="13" spans="2:8" ht="12.75">
      <c r="B13" s="238" t="s">
        <v>207</v>
      </c>
      <c r="C13" s="281">
        <v>0</v>
      </c>
      <c r="H13" s="279"/>
    </row>
    <row r="14" spans="2:8" ht="12.75">
      <c r="B14" s="135" t="s">
        <v>208</v>
      </c>
      <c r="C14" s="282">
        <v>2</v>
      </c>
      <c r="D14" s="277"/>
      <c r="H14" s="279"/>
    </row>
    <row r="15" ht="13.5" customHeight="1">
      <c r="C15" s="283"/>
    </row>
    <row r="16" ht="13.5" customHeight="1">
      <c r="C16" s="56"/>
    </row>
    <row r="17" spans="2:8" ht="12.75" customHeight="1">
      <c r="B17" s="544" t="s">
        <v>209</v>
      </c>
      <c r="C17" s="544"/>
      <c r="E17" s="231"/>
      <c r="H17" s="275"/>
    </row>
    <row r="18" spans="2:8" ht="12.75">
      <c r="B18" s="232" t="s">
        <v>210</v>
      </c>
      <c r="C18" s="280">
        <v>801</v>
      </c>
      <c r="H18" s="279"/>
    </row>
    <row r="19" spans="2:8" ht="12.75">
      <c r="B19" s="238" t="s">
        <v>211</v>
      </c>
      <c r="C19" s="281">
        <v>117</v>
      </c>
      <c r="H19" s="279"/>
    </row>
    <row r="20" spans="2:8" ht="12.75">
      <c r="B20" s="238" t="s">
        <v>212</v>
      </c>
      <c r="C20" s="281">
        <v>353</v>
      </c>
      <c r="H20" s="279"/>
    </row>
    <row r="21" spans="2:8" ht="12.75">
      <c r="B21" s="135" t="s">
        <v>213</v>
      </c>
      <c r="C21" s="284">
        <v>143</v>
      </c>
      <c r="D21" s="277"/>
      <c r="H21" s="279"/>
    </row>
    <row r="22" ht="13.5" customHeight="1">
      <c r="C22" s="56"/>
    </row>
    <row r="24" spans="2:8" ht="12.75" customHeight="1">
      <c r="B24" s="546" t="s">
        <v>214</v>
      </c>
      <c r="C24" s="546"/>
      <c r="D24" s="546"/>
      <c r="E24" s="546"/>
      <c r="F24" s="546"/>
      <c r="H24" s="275"/>
    </row>
    <row r="25" spans="1:8" ht="12.75" customHeight="1">
      <c r="A25" s="267"/>
      <c r="B25" s="541" t="s">
        <v>137</v>
      </c>
      <c r="C25" s="541"/>
      <c r="D25" s="541"/>
      <c r="E25" s="541"/>
      <c r="F25" s="541"/>
      <c r="G25" s="277"/>
      <c r="H25" s="279"/>
    </row>
    <row r="26" spans="1:8" s="286" customFormat="1" ht="12.75" customHeight="1">
      <c r="A26" s="285"/>
      <c r="B26" s="542"/>
      <c r="C26" s="542"/>
      <c r="D26" s="542"/>
      <c r="E26" s="543" t="s">
        <v>593</v>
      </c>
      <c r="F26" s="543"/>
      <c r="H26" s="287"/>
    </row>
    <row r="27" spans="1:8" s="286" customFormat="1" ht="25.5">
      <c r="A27" s="285"/>
      <c r="B27" s="288"/>
      <c r="C27" s="289" t="s">
        <v>215</v>
      </c>
      <c r="D27" s="289" t="s">
        <v>216</v>
      </c>
      <c r="E27" s="289" t="s">
        <v>217</v>
      </c>
      <c r="F27" s="290" t="s">
        <v>218</v>
      </c>
      <c r="H27" s="287"/>
    </row>
    <row r="28" spans="1:8" ht="12.75">
      <c r="A28" s="267"/>
      <c r="B28" s="291" t="s">
        <v>219</v>
      </c>
      <c r="C28" s="292">
        <v>0</v>
      </c>
      <c r="D28" s="293">
        <v>1</v>
      </c>
      <c r="E28" s="292">
        <v>0</v>
      </c>
      <c r="F28" s="236">
        <v>0</v>
      </c>
      <c r="H28" s="279"/>
    </row>
    <row r="29" spans="1:8" ht="12.75">
      <c r="A29" s="267"/>
      <c r="B29" s="294" t="s">
        <v>220</v>
      </c>
      <c r="C29" s="292">
        <v>0</v>
      </c>
      <c r="D29" s="292">
        <v>0</v>
      </c>
      <c r="E29" s="292">
        <v>0</v>
      </c>
      <c r="F29" s="236">
        <v>0</v>
      </c>
      <c r="H29" s="279"/>
    </row>
    <row r="30" spans="1:8" ht="12.75">
      <c r="A30" s="267"/>
      <c r="B30" s="294" t="s">
        <v>221</v>
      </c>
      <c r="C30" s="292">
        <v>0</v>
      </c>
      <c r="D30" s="292">
        <v>0</v>
      </c>
      <c r="E30" s="292">
        <v>0</v>
      </c>
      <c r="F30" s="236">
        <v>0</v>
      </c>
      <c r="H30" s="279"/>
    </row>
    <row r="31" spans="1:8" ht="12.75">
      <c r="A31" s="267"/>
      <c r="B31" s="294" t="s">
        <v>222</v>
      </c>
      <c r="C31" s="292">
        <v>0</v>
      </c>
      <c r="D31" s="292">
        <v>2</v>
      </c>
      <c r="E31" s="292">
        <v>0</v>
      </c>
      <c r="F31" s="236">
        <v>0</v>
      </c>
      <c r="H31" s="279"/>
    </row>
    <row r="32" spans="1:8" ht="12.75">
      <c r="A32" s="267"/>
      <c r="B32" s="294" t="s">
        <v>127</v>
      </c>
      <c r="C32" s="292">
        <v>125</v>
      </c>
      <c r="D32" s="292">
        <v>37</v>
      </c>
      <c r="E32" s="292">
        <v>4</v>
      </c>
      <c r="F32" s="236">
        <v>4</v>
      </c>
      <c r="H32" s="279"/>
    </row>
    <row r="33" spans="1:8" ht="12.75">
      <c r="A33" s="267"/>
      <c r="B33" s="294" t="s">
        <v>223</v>
      </c>
      <c r="C33" s="292">
        <v>1140</v>
      </c>
      <c r="D33" s="292">
        <v>439</v>
      </c>
      <c r="E33" s="292">
        <v>46</v>
      </c>
      <c r="F33" s="236">
        <v>126</v>
      </c>
      <c r="H33" s="279"/>
    </row>
    <row r="34" spans="1:8" ht="12.75" customHeight="1">
      <c r="A34" s="267"/>
      <c r="B34" s="294" t="s">
        <v>224</v>
      </c>
      <c r="C34" s="292">
        <v>113</v>
      </c>
      <c r="D34" s="292">
        <v>14</v>
      </c>
      <c r="E34" s="292">
        <v>2</v>
      </c>
      <c r="F34" s="236">
        <v>9</v>
      </c>
      <c r="H34" s="279"/>
    </row>
    <row r="35" spans="1:8" ht="12.75">
      <c r="A35" s="267"/>
      <c r="B35" s="294" t="s">
        <v>225</v>
      </c>
      <c r="C35" s="292">
        <v>0</v>
      </c>
      <c r="D35" s="292">
        <v>0</v>
      </c>
      <c r="E35" s="292">
        <v>0</v>
      </c>
      <c r="F35" s="236">
        <v>0</v>
      </c>
      <c r="H35" s="279"/>
    </row>
    <row r="36" spans="1:8" ht="12.75">
      <c r="A36" s="267"/>
      <c r="B36" s="294" t="s">
        <v>226</v>
      </c>
      <c r="C36" s="292">
        <v>20</v>
      </c>
      <c r="D36" s="292">
        <v>192</v>
      </c>
      <c r="E36" s="292">
        <v>27</v>
      </c>
      <c r="F36" s="236">
        <v>97</v>
      </c>
      <c r="H36" s="279"/>
    </row>
    <row r="37" spans="1:8" ht="12.75">
      <c r="A37" s="267"/>
      <c r="B37" s="294" t="s">
        <v>227</v>
      </c>
      <c r="C37" s="292">
        <v>13</v>
      </c>
      <c r="D37" s="292">
        <v>55</v>
      </c>
      <c r="E37" s="292">
        <v>12</v>
      </c>
      <c r="F37" s="236">
        <v>21</v>
      </c>
      <c r="H37" s="279"/>
    </row>
    <row r="38" spans="1:8" ht="12.75">
      <c r="A38" s="267"/>
      <c r="B38" s="294" t="s">
        <v>228</v>
      </c>
      <c r="C38" s="292">
        <v>22</v>
      </c>
      <c r="D38" s="292">
        <v>6</v>
      </c>
      <c r="E38" s="292">
        <v>1</v>
      </c>
      <c r="F38" s="236">
        <v>0</v>
      </c>
      <c r="H38" s="279"/>
    </row>
    <row r="39" spans="1:8" ht="12.75">
      <c r="A39" s="267"/>
      <c r="B39" s="294" t="s">
        <v>927</v>
      </c>
      <c r="C39" s="292">
        <v>0</v>
      </c>
      <c r="D39" s="292">
        <v>0</v>
      </c>
      <c r="E39" s="292">
        <v>0</v>
      </c>
      <c r="F39" s="236">
        <v>0</v>
      </c>
      <c r="H39" s="279"/>
    </row>
    <row r="40" spans="1:8" ht="12.75">
      <c r="A40" s="267"/>
      <c r="B40" s="294" t="s">
        <v>229</v>
      </c>
      <c r="C40" s="292">
        <v>1</v>
      </c>
      <c r="D40" s="292">
        <v>0</v>
      </c>
      <c r="E40" s="292">
        <v>0</v>
      </c>
      <c r="F40" s="236">
        <v>0</v>
      </c>
      <c r="H40" s="279"/>
    </row>
    <row r="41" spans="1:8" ht="12.75">
      <c r="A41" s="267"/>
      <c r="B41" s="294" t="s">
        <v>230</v>
      </c>
      <c r="C41" s="292">
        <v>66</v>
      </c>
      <c r="D41" s="292">
        <v>6</v>
      </c>
      <c r="E41" s="292">
        <v>3</v>
      </c>
      <c r="F41" s="236">
        <v>1</v>
      </c>
      <c r="H41" s="279"/>
    </row>
    <row r="42" spans="1:8" ht="12.75">
      <c r="A42" s="267"/>
      <c r="B42" s="294" t="s">
        <v>231</v>
      </c>
      <c r="C42" s="292">
        <v>0</v>
      </c>
      <c r="D42" s="292">
        <v>0</v>
      </c>
      <c r="E42" s="292">
        <v>0</v>
      </c>
      <c r="F42" s="236">
        <v>0</v>
      </c>
      <c r="H42" s="279"/>
    </row>
    <row r="43" spans="1:8" ht="12.75">
      <c r="A43" s="267"/>
      <c r="B43" s="294" t="s">
        <v>232</v>
      </c>
      <c r="C43" s="292">
        <v>62</v>
      </c>
      <c r="D43" s="292">
        <v>39</v>
      </c>
      <c r="E43" s="292">
        <v>10</v>
      </c>
      <c r="F43" s="236">
        <v>76</v>
      </c>
      <c r="H43" s="279"/>
    </row>
    <row r="44" spans="1:8" ht="12.75">
      <c r="A44" s="267"/>
      <c r="B44" s="294" t="s">
        <v>233</v>
      </c>
      <c r="C44" s="292">
        <v>0</v>
      </c>
      <c r="D44" s="292">
        <v>0</v>
      </c>
      <c r="E44" s="292">
        <v>0</v>
      </c>
      <c r="F44" s="236">
        <v>0</v>
      </c>
      <c r="H44" s="279"/>
    </row>
    <row r="45" spans="1:8" ht="12.75">
      <c r="A45" s="267"/>
      <c r="B45" s="295" t="s">
        <v>234</v>
      </c>
      <c r="C45" s="296">
        <v>12</v>
      </c>
      <c r="D45" s="297">
        <v>9</v>
      </c>
      <c r="E45" s="297">
        <v>12</v>
      </c>
      <c r="F45" s="298">
        <v>19</v>
      </c>
      <c r="H45" s="279"/>
    </row>
    <row r="46" spans="1:8" ht="17.25" customHeight="1">
      <c r="A46" s="267"/>
      <c r="B46" s="299" t="s">
        <v>235</v>
      </c>
      <c r="C46" s="300">
        <f>SUM(C28:C45)</f>
        <v>1574</v>
      </c>
      <c r="D46" s="300">
        <f>SUM(D28:D45)</f>
        <v>800</v>
      </c>
      <c r="E46" s="300">
        <f>SUM(E28:E45)</f>
        <v>117</v>
      </c>
      <c r="F46" s="301">
        <f>SUM(F28:F45)</f>
        <v>353</v>
      </c>
      <c r="H46" s="279"/>
    </row>
    <row r="47" spans="1:8" ht="12.75" customHeight="1">
      <c r="A47" s="267"/>
      <c r="B47" s="547" t="s">
        <v>148</v>
      </c>
      <c r="C47" s="547"/>
      <c r="D47" s="547"/>
      <c r="E47" s="547"/>
      <c r="F47" s="547"/>
      <c r="H47" s="279"/>
    </row>
    <row r="48" spans="1:8" ht="12.75">
      <c r="A48" s="267"/>
      <c r="B48" s="303" t="s">
        <v>236</v>
      </c>
      <c r="C48" s="304">
        <v>176</v>
      </c>
      <c r="D48" s="305"/>
      <c r="E48" s="306">
        <v>0</v>
      </c>
      <c r="F48" s="307">
        <v>0</v>
      </c>
      <c r="H48" s="27"/>
    </row>
    <row r="49" spans="1:8" ht="17.25" customHeight="1">
      <c r="A49" s="267"/>
      <c r="B49" s="299" t="s">
        <v>237</v>
      </c>
      <c r="C49" s="308">
        <f>SUM(C48:C48)</f>
        <v>176</v>
      </c>
      <c r="D49" s="309"/>
      <c r="E49" s="310">
        <f>SUM(E48:E48)</f>
        <v>0</v>
      </c>
      <c r="F49" s="311">
        <f>SUM(F48:F48)</f>
        <v>0</v>
      </c>
      <c r="H49" s="27"/>
    </row>
    <row r="50" spans="4:5" ht="12.75">
      <c r="D50" s="56"/>
      <c r="E50" s="56"/>
    </row>
    <row r="52" spans="2:8" ht="12.75" customHeight="1">
      <c r="B52" s="544" t="s">
        <v>238</v>
      </c>
      <c r="C52" s="544"/>
      <c r="H52" s="275"/>
    </row>
    <row r="53" spans="2:8" ht="12.75">
      <c r="B53" s="134" t="s">
        <v>239</v>
      </c>
      <c r="C53" s="312">
        <v>0</v>
      </c>
      <c r="H53" s="279"/>
    </row>
    <row r="54" spans="2:8" ht="12.75">
      <c r="B54" s="313" t="s">
        <v>240</v>
      </c>
      <c r="C54" s="312">
        <v>0</v>
      </c>
      <c r="H54" s="279"/>
    </row>
    <row r="55" spans="1:8" ht="17.25" customHeight="1">
      <c r="A55" s="267"/>
      <c r="B55" s="302" t="s">
        <v>652</v>
      </c>
      <c r="C55" s="308">
        <f>SUM(C53:C54)</f>
        <v>0</v>
      </c>
      <c r="D55" s="314"/>
      <c r="H55" s="27"/>
    </row>
    <row r="58" spans="2:8" ht="12.75" customHeight="1">
      <c r="B58" s="544" t="s">
        <v>241</v>
      </c>
      <c r="C58" s="544"/>
      <c r="H58" s="275"/>
    </row>
    <row r="59" spans="2:8" ht="12.75">
      <c r="B59" s="134" t="s">
        <v>242</v>
      </c>
      <c r="C59" s="312">
        <v>501</v>
      </c>
      <c r="H59" s="279"/>
    </row>
    <row r="60" spans="2:8" ht="12.75">
      <c r="B60" s="134" t="s">
        <v>243</v>
      </c>
      <c r="C60" s="312">
        <v>200</v>
      </c>
      <c r="H60" s="279"/>
    </row>
    <row r="61" spans="2:8" ht="12.75">
      <c r="B61" s="134" t="s">
        <v>244</v>
      </c>
      <c r="C61" s="312">
        <v>351</v>
      </c>
      <c r="H61" s="279"/>
    </row>
    <row r="62" spans="2:8" ht="12.75">
      <c r="B62" s="134" t="s">
        <v>245</v>
      </c>
      <c r="C62" s="315">
        <v>323</v>
      </c>
      <c r="H62" s="279"/>
    </row>
    <row r="63" spans="2:8" ht="12.75">
      <c r="B63" s="134" t="s">
        <v>246</v>
      </c>
      <c r="C63" s="315">
        <v>581</v>
      </c>
      <c r="H63" s="279"/>
    </row>
    <row r="64" spans="2:8" ht="12.75">
      <c r="B64" s="302" t="s">
        <v>652</v>
      </c>
      <c r="C64" s="308">
        <f>SUM(C59:C63)</f>
        <v>1956</v>
      </c>
      <c r="H64" s="279"/>
    </row>
    <row r="67" spans="2:8" ht="12.75" customHeight="1">
      <c r="B67" s="544" t="s">
        <v>247</v>
      </c>
      <c r="C67" s="544"/>
      <c r="H67" s="275"/>
    </row>
    <row r="68" spans="2:8" ht="12.75">
      <c r="B68" s="316" t="s">
        <v>248</v>
      </c>
      <c r="C68" s="268">
        <v>0</v>
      </c>
      <c r="H68" s="279"/>
    </row>
    <row r="69" spans="2:8" ht="12.75">
      <c r="B69" s="135" t="s">
        <v>249</v>
      </c>
      <c r="C69" s="284">
        <v>2</v>
      </c>
      <c r="H69" s="279"/>
    </row>
    <row r="70" spans="2:8" ht="12.75">
      <c r="B70" s="302" t="s">
        <v>652</v>
      </c>
      <c r="C70" s="317">
        <f>SUM(C68+C69)</f>
        <v>2</v>
      </c>
      <c r="H70" s="279"/>
    </row>
    <row r="73" spans="2:8" ht="12.75" customHeight="1">
      <c r="B73" s="544" t="s">
        <v>250</v>
      </c>
      <c r="C73" s="544"/>
      <c r="H73" s="275"/>
    </row>
    <row r="74" spans="2:8" ht="12.75" customHeight="1">
      <c r="B74" s="134" t="s">
        <v>251</v>
      </c>
      <c r="C74" s="318">
        <v>27</v>
      </c>
      <c r="H74" s="275"/>
    </row>
    <row r="75" spans="2:8" ht="12.75">
      <c r="B75" s="134" t="s">
        <v>252</v>
      </c>
      <c r="C75" s="318">
        <v>46</v>
      </c>
      <c r="H75" s="279"/>
    </row>
    <row r="76" spans="2:8" ht="12.75" customHeight="1">
      <c r="B76" s="134" t="s">
        <v>253</v>
      </c>
      <c r="C76" s="318">
        <v>251</v>
      </c>
      <c r="H76" s="279"/>
    </row>
    <row r="77" spans="2:8" ht="12.75">
      <c r="B77" s="134" t="s">
        <v>254</v>
      </c>
      <c r="C77" s="318">
        <v>55</v>
      </c>
      <c r="D77" s="319"/>
      <c r="E77" s="320"/>
      <c r="H77" s="279"/>
    </row>
    <row r="78" spans="2:8" ht="12.75">
      <c r="B78" s="238" t="s">
        <v>255</v>
      </c>
      <c r="C78" s="321">
        <v>180</v>
      </c>
      <c r="H78" s="279"/>
    </row>
    <row r="79" spans="2:8" ht="12.75">
      <c r="B79" s="134" t="s">
        <v>256</v>
      </c>
      <c r="C79" s="318">
        <v>12</v>
      </c>
      <c r="H79" s="279"/>
    </row>
    <row r="80" spans="2:8" ht="12.75">
      <c r="B80" s="313" t="s">
        <v>257</v>
      </c>
      <c r="C80" s="315">
        <v>4</v>
      </c>
      <c r="H80" s="279"/>
    </row>
    <row r="81" spans="2:3" ht="12.75">
      <c r="B81" s="283"/>
      <c r="C81" s="283"/>
    </row>
    <row r="82" spans="2:3" ht="12.75">
      <c r="B82" s="56"/>
      <c r="C82" s="56"/>
    </row>
    <row r="83" spans="2:8" ht="12.75" customHeight="1">
      <c r="B83" s="544" t="s">
        <v>258</v>
      </c>
      <c r="C83" s="544"/>
      <c r="H83" s="275"/>
    </row>
    <row r="84" spans="2:8" ht="12.75">
      <c r="B84" s="134" t="s">
        <v>259</v>
      </c>
      <c r="C84" s="268">
        <v>0</v>
      </c>
      <c r="H84" s="279"/>
    </row>
    <row r="85" spans="2:8" ht="12.75">
      <c r="B85" s="134" t="s">
        <v>260</v>
      </c>
      <c r="C85" s="321">
        <v>1</v>
      </c>
      <c r="H85" s="279"/>
    </row>
    <row r="86" spans="2:8" ht="12.75">
      <c r="B86" s="135" t="s">
        <v>261</v>
      </c>
      <c r="C86" s="284">
        <v>0</v>
      </c>
      <c r="H86" s="279"/>
    </row>
    <row r="87" spans="2:3" ht="12.75">
      <c r="B87" s="56"/>
      <c r="C87" s="56"/>
    </row>
    <row r="88" ht="12.75" customHeight="1"/>
    <row r="89" spans="2:8" ht="12.75" customHeight="1">
      <c r="B89" s="544" t="s">
        <v>262</v>
      </c>
      <c r="C89" s="544"/>
      <c r="H89" s="275"/>
    </row>
    <row r="90" spans="2:8" ht="12.75" customHeight="1">
      <c r="B90" s="517" t="s">
        <v>263</v>
      </c>
      <c r="C90" s="517"/>
      <c r="H90" s="279"/>
    </row>
    <row r="91" spans="2:8" ht="12.75">
      <c r="B91" s="238" t="s">
        <v>264</v>
      </c>
      <c r="C91" s="312">
        <v>87</v>
      </c>
      <c r="H91" s="279"/>
    </row>
    <row r="92" spans="2:8" ht="12.75">
      <c r="B92" s="313" t="s">
        <v>741</v>
      </c>
      <c r="C92" s="284">
        <v>88</v>
      </c>
      <c r="H92" s="279"/>
    </row>
    <row r="93" spans="2:8" ht="12.75">
      <c r="B93" s="316" t="s">
        <v>265</v>
      </c>
      <c r="C93" s="255">
        <v>3062</v>
      </c>
      <c r="H93" s="279"/>
    </row>
    <row r="94" spans="2:8" ht="12.75">
      <c r="B94" s="137" t="s">
        <v>266</v>
      </c>
      <c r="C94" s="255">
        <v>185</v>
      </c>
      <c r="H94" s="279"/>
    </row>
    <row r="95" spans="2:8" ht="12.75">
      <c r="B95" s="302" t="s">
        <v>267</v>
      </c>
      <c r="C95" s="321">
        <v>3422</v>
      </c>
      <c r="H95" s="279"/>
    </row>
    <row r="96" ht="12.75">
      <c r="C96" s="283"/>
    </row>
  </sheetData>
  <sheetProtection/>
  <mergeCells count="15">
    <mergeCell ref="B89:C89"/>
    <mergeCell ref="B90:C90"/>
    <mergeCell ref="B47:F47"/>
    <mergeCell ref="B52:C52"/>
    <mergeCell ref="B58:C58"/>
    <mergeCell ref="B67:C67"/>
    <mergeCell ref="B73:C73"/>
    <mergeCell ref="B83:C83"/>
    <mergeCell ref="B25:F25"/>
    <mergeCell ref="B26:D26"/>
    <mergeCell ref="E26:F26"/>
    <mergeCell ref="B5:C5"/>
    <mergeCell ref="B6:C6"/>
    <mergeCell ref="B17:C17"/>
    <mergeCell ref="B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322" customWidth="1"/>
    <col min="2" max="2" width="27.57421875" style="322" customWidth="1"/>
    <col min="3" max="16384" width="11.421875" style="322" customWidth="1"/>
  </cols>
  <sheetData>
    <row r="3" spans="2:4" ht="51">
      <c r="B3" s="323"/>
      <c r="C3" s="324" t="s">
        <v>215</v>
      </c>
      <c r="D3" s="325" t="s">
        <v>881</v>
      </c>
    </row>
    <row r="4" spans="2:4" ht="12.75" customHeight="1">
      <c r="B4" s="326" t="s">
        <v>268</v>
      </c>
      <c r="C4" s="327">
        <f>SUM(DatosViolenciaGénero!C28:C34)</f>
        <v>1378</v>
      </c>
      <c r="D4" s="327">
        <f>SUM(DatosViolenciaGénero!D28:D34)</f>
        <v>493</v>
      </c>
    </row>
    <row r="5" spans="2:4" ht="12.75">
      <c r="B5" s="328" t="s">
        <v>101</v>
      </c>
      <c r="C5" s="329">
        <f>SUM(DatosViolenciaGénero!C35:C37)</f>
        <v>33</v>
      </c>
      <c r="D5" s="329">
        <f>SUM(DatosViolenciaGénero!D35:D37)</f>
        <v>247</v>
      </c>
    </row>
    <row r="6" spans="2:4" ht="12.75" customHeight="1">
      <c r="B6" s="328" t="s">
        <v>269</v>
      </c>
      <c r="C6" s="329">
        <f>DatosViolenciaGénero!C38</f>
        <v>22</v>
      </c>
      <c r="D6" s="329">
        <f>DatosViolenciaGénero!D38</f>
        <v>6</v>
      </c>
    </row>
    <row r="7" spans="2:4" ht="12.75" customHeight="1">
      <c r="B7" s="328" t="s">
        <v>270</v>
      </c>
      <c r="C7" s="329">
        <f>SUM(DatosViolenciaGénero!C39:C41)</f>
        <v>67</v>
      </c>
      <c r="D7" s="329">
        <f>SUM(DatosViolenciaGénero!D39:D41)</f>
        <v>6</v>
      </c>
    </row>
    <row r="8" spans="2:4" ht="12.75" customHeight="1">
      <c r="B8" s="328" t="s">
        <v>271</v>
      </c>
      <c r="C8" s="329">
        <f>DatosViolenciaGénero!C42</f>
        <v>0</v>
      </c>
      <c r="D8" s="329">
        <f>DatosViolenciaGénero!D42</f>
        <v>0</v>
      </c>
    </row>
    <row r="9" spans="2:4" ht="12.75" customHeight="1">
      <c r="B9" s="328" t="s">
        <v>272</v>
      </c>
      <c r="C9" s="329">
        <f>SUM(DatosViolenciaGénero!C43:C45)</f>
        <v>74</v>
      </c>
      <c r="D9" s="329">
        <f>SUM(DatosViolenciaGénero!D43:D45)</f>
        <v>48</v>
      </c>
    </row>
    <row r="10" spans="2:4" ht="12.75">
      <c r="B10" s="330" t="s">
        <v>599</v>
      </c>
      <c r="C10" s="331">
        <f>DatosViolenciaGénero!C49</f>
        <v>176</v>
      </c>
      <c r="D10" s="331"/>
    </row>
    <row r="14" spans="2:3" ht="12.75" customHeight="1">
      <c r="B14" s="548" t="s">
        <v>273</v>
      </c>
      <c r="C14" s="548"/>
    </row>
    <row r="15" spans="2:3" ht="12.75">
      <c r="B15" s="332" t="s">
        <v>274</v>
      </c>
      <c r="C15" s="333">
        <f>DatosViolenciaGénero!C75</f>
        <v>46</v>
      </c>
    </row>
    <row r="16" spans="2:3" ht="12.75">
      <c r="B16" s="334" t="s">
        <v>275</v>
      </c>
      <c r="C16" s="335">
        <f>DatosViolenciaGénero!C76</f>
        <v>251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602</v>
      </c>
    </row>
    <row r="4" spans="2:3" ht="12.75">
      <c r="B4" s="227"/>
      <c r="C4" s="227"/>
    </row>
    <row r="5" spans="2:9" ht="12.75" customHeight="1">
      <c r="B5" s="544" t="s">
        <v>276</v>
      </c>
      <c r="C5" s="544"/>
      <c r="I5" s="275"/>
    </row>
    <row r="6" spans="2:9" ht="12.75" customHeight="1">
      <c r="B6" s="517" t="s">
        <v>277</v>
      </c>
      <c r="C6" s="517"/>
      <c r="D6" s="277"/>
      <c r="I6" s="279"/>
    </row>
    <row r="7" spans="2:9" ht="12.75">
      <c r="B7" s="238" t="s">
        <v>202</v>
      </c>
      <c r="C7" s="336">
        <v>269</v>
      </c>
      <c r="I7" s="279"/>
    </row>
    <row r="8" spans="2:9" ht="12.75">
      <c r="B8" s="238" t="s">
        <v>555</v>
      </c>
      <c r="C8" s="315">
        <v>619</v>
      </c>
      <c r="I8" s="279"/>
    </row>
    <row r="9" spans="2:9" ht="12.75">
      <c r="B9" s="134" t="s">
        <v>278</v>
      </c>
      <c r="C9" s="315">
        <v>73</v>
      </c>
      <c r="I9" s="279"/>
    </row>
    <row r="10" spans="2:9" ht="12.75">
      <c r="B10" s="134" t="s">
        <v>205</v>
      </c>
      <c r="C10" s="315">
        <v>0</v>
      </c>
      <c r="I10" s="279"/>
    </row>
    <row r="11" spans="2:9" ht="12.75">
      <c r="B11" s="134" t="s">
        <v>206</v>
      </c>
      <c r="C11" s="315">
        <v>0</v>
      </c>
      <c r="I11" s="279"/>
    </row>
    <row r="12" spans="2:9" ht="12.75">
      <c r="B12" s="313" t="s">
        <v>279</v>
      </c>
      <c r="C12" s="315">
        <v>0</v>
      </c>
      <c r="I12" s="279"/>
    </row>
    <row r="13" spans="2:9" ht="13.5" customHeight="1">
      <c r="B13" s="313" t="s">
        <v>280</v>
      </c>
      <c r="C13" s="315">
        <v>0</v>
      </c>
      <c r="I13" s="279"/>
    </row>
    <row r="14" spans="2:9" ht="12.75">
      <c r="B14" s="313" t="s">
        <v>281</v>
      </c>
      <c r="C14" s="315">
        <v>35</v>
      </c>
      <c r="I14" s="279"/>
    </row>
    <row r="15" spans="2:9" ht="12.75" customHeight="1">
      <c r="B15" s="135" t="s">
        <v>282</v>
      </c>
      <c r="C15" s="284">
        <v>0</v>
      </c>
      <c r="I15" s="279"/>
    </row>
    <row r="16" spans="2:9" ht="12.75" customHeight="1">
      <c r="B16" s="517" t="s">
        <v>283</v>
      </c>
      <c r="C16" s="517"/>
      <c r="D16" s="277"/>
      <c r="I16" s="279"/>
    </row>
    <row r="17" spans="2:9" ht="12.75" customHeight="1">
      <c r="B17" s="313" t="s">
        <v>561</v>
      </c>
      <c r="C17" s="315">
        <v>174</v>
      </c>
      <c r="I17" s="279"/>
    </row>
    <row r="18" spans="2:9" ht="12.75">
      <c r="B18" s="313" t="s">
        <v>284</v>
      </c>
      <c r="C18" s="315">
        <v>113</v>
      </c>
      <c r="I18" s="279"/>
    </row>
    <row r="19" spans="2:9" ht="12.75">
      <c r="B19" s="313" t="s">
        <v>285</v>
      </c>
      <c r="C19" s="315">
        <v>2</v>
      </c>
      <c r="I19" s="279"/>
    </row>
    <row r="20" spans="2:9" ht="12.75">
      <c r="B20" s="135" t="s">
        <v>286</v>
      </c>
      <c r="C20" s="284">
        <v>23</v>
      </c>
      <c r="I20" s="279"/>
    </row>
    <row r="21" ht="12.75">
      <c r="I21" s="279"/>
    </row>
    <row r="23" spans="2:8" ht="12.75" customHeight="1">
      <c r="B23" s="546" t="s">
        <v>287</v>
      </c>
      <c r="C23" s="546"/>
      <c r="D23" s="546"/>
      <c r="E23" s="546"/>
      <c r="F23" s="546"/>
      <c r="H23" s="275"/>
    </row>
    <row r="24" spans="1:8" ht="12.75" customHeight="1">
      <c r="A24" s="267"/>
      <c r="B24" s="541" t="s">
        <v>137</v>
      </c>
      <c r="C24" s="541"/>
      <c r="D24" s="541"/>
      <c r="E24" s="541"/>
      <c r="F24" s="541"/>
      <c r="G24" s="277"/>
      <c r="H24" s="279"/>
    </row>
    <row r="25" spans="1:8" ht="12.75" customHeight="1">
      <c r="A25" s="267"/>
      <c r="B25" s="549"/>
      <c r="C25" s="549"/>
      <c r="D25" s="549"/>
      <c r="E25" s="543" t="s">
        <v>593</v>
      </c>
      <c r="F25" s="543"/>
      <c r="H25" s="279"/>
    </row>
    <row r="26" spans="1:8" ht="38.25">
      <c r="A26" s="267"/>
      <c r="B26" s="337"/>
      <c r="C26" s="289" t="s">
        <v>215</v>
      </c>
      <c r="D26" s="289" t="s">
        <v>216</v>
      </c>
      <c r="E26" s="289" t="s">
        <v>217</v>
      </c>
      <c r="F26" s="290" t="s">
        <v>218</v>
      </c>
      <c r="H26" s="279"/>
    </row>
    <row r="27" spans="1:8" ht="12.75">
      <c r="A27" s="267"/>
      <c r="B27" s="291" t="s">
        <v>219</v>
      </c>
      <c r="C27" s="38">
        <v>0</v>
      </c>
      <c r="D27" s="293">
        <v>0</v>
      </c>
      <c r="E27" s="292">
        <v>0</v>
      </c>
      <c r="F27" s="236">
        <v>0</v>
      </c>
      <c r="H27" s="279"/>
    </row>
    <row r="28" spans="1:8" ht="12.75">
      <c r="A28" s="267"/>
      <c r="B28" s="294" t="s">
        <v>220</v>
      </c>
      <c r="C28" s="292">
        <v>0</v>
      </c>
      <c r="D28" s="292">
        <v>0</v>
      </c>
      <c r="E28" s="292">
        <v>0</v>
      </c>
      <c r="F28" s="236">
        <v>0</v>
      </c>
      <c r="H28" s="279"/>
    </row>
    <row r="29" spans="1:8" ht="12.75">
      <c r="A29" s="267"/>
      <c r="B29" s="294" t="s">
        <v>221</v>
      </c>
      <c r="C29" s="292">
        <v>1</v>
      </c>
      <c r="D29" s="292">
        <v>0</v>
      </c>
      <c r="E29" s="292">
        <v>0</v>
      </c>
      <c r="F29" s="236">
        <v>0</v>
      </c>
      <c r="H29" s="279"/>
    </row>
    <row r="30" spans="1:8" ht="12.75">
      <c r="A30" s="267"/>
      <c r="B30" s="294" t="s">
        <v>222</v>
      </c>
      <c r="C30" s="292">
        <v>1</v>
      </c>
      <c r="D30" s="292">
        <v>0</v>
      </c>
      <c r="E30" s="292">
        <v>0</v>
      </c>
      <c r="F30" s="236">
        <v>0</v>
      </c>
      <c r="H30" s="279"/>
    </row>
    <row r="31" spans="1:8" ht="12.75">
      <c r="A31" s="267"/>
      <c r="B31" s="294" t="s">
        <v>127</v>
      </c>
      <c r="C31" s="292">
        <v>8</v>
      </c>
      <c r="D31" s="292">
        <v>11</v>
      </c>
      <c r="E31" s="292">
        <v>1</v>
      </c>
      <c r="F31" s="236">
        <v>14</v>
      </c>
      <c r="H31" s="279"/>
    </row>
    <row r="32" spans="1:8" ht="12.75">
      <c r="A32" s="267"/>
      <c r="B32" s="294" t="s">
        <v>288</v>
      </c>
      <c r="C32" s="292">
        <v>655</v>
      </c>
      <c r="D32" s="292">
        <v>121</v>
      </c>
      <c r="E32" s="292">
        <v>1</v>
      </c>
      <c r="F32" s="236">
        <v>62</v>
      </c>
      <c r="H32" s="279"/>
    </row>
    <row r="33" spans="1:8" ht="12.75">
      <c r="A33" s="267"/>
      <c r="B33" s="294" t="s">
        <v>224</v>
      </c>
      <c r="C33" s="292">
        <v>67</v>
      </c>
      <c r="D33" s="292">
        <v>13</v>
      </c>
      <c r="E33" s="292">
        <v>0</v>
      </c>
      <c r="F33" s="236">
        <v>15</v>
      </c>
      <c r="H33" s="279"/>
    </row>
    <row r="34" spans="1:8" ht="12.75">
      <c r="A34" s="267"/>
      <c r="B34" s="294" t="s">
        <v>289</v>
      </c>
      <c r="C34" s="292">
        <v>0</v>
      </c>
      <c r="D34" s="292">
        <v>0</v>
      </c>
      <c r="E34" s="292">
        <v>0</v>
      </c>
      <c r="F34" s="236">
        <v>0</v>
      </c>
      <c r="H34" s="279"/>
    </row>
    <row r="35" spans="1:8" ht="12.75">
      <c r="A35" s="267"/>
      <c r="B35" s="294" t="s">
        <v>290</v>
      </c>
      <c r="C35" s="292">
        <v>6</v>
      </c>
      <c r="D35" s="292">
        <v>9</v>
      </c>
      <c r="E35" s="292">
        <v>0</v>
      </c>
      <c r="F35" s="236">
        <v>10</v>
      </c>
      <c r="H35" s="279"/>
    </row>
    <row r="36" spans="1:8" ht="12.75">
      <c r="A36" s="267"/>
      <c r="B36" s="294" t="s">
        <v>291</v>
      </c>
      <c r="C36" s="292">
        <v>4</v>
      </c>
      <c r="D36" s="292">
        <v>3</v>
      </c>
      <c r="E36" s="292">
        <v>0</v>
      </c>
      <c r="F36" s="236">
        <v>2</v>
      </c>
      <c r="H36" s="279"/>
    </row>
    <row r="37" spans="1:8" ht="17.25" customHeight="1">
      <c r="A37" s="267"/>
      <c r="B37" s="294" t="s">
        <v>228</v>
      </c>
      <c r="C37" s="292">
        <v>0</v>
      </c>
      <c r="D37" s="292">
        <v>0</v>
      </c>
      <c r="E37" s="292">
        <v>0</v>
      </c>
      <c r="F37" s="236">
        <v>0</v>
      </c>
      <c r="H37" s="279"/>
    </row>
    <row r="38" spans="1:8" ht="12.75">
      <c r="A38" s="267"/>
      <c r="B38" s="294" t="s">
        <v>927</v>
      </c>
      <c r="C38" s="292">
        <v>0</v>
      </c>
      <c r="D38" s="292">
        <v>0</v>
      </c>
      <c r="E38" s="292">
        <v>0</v>
      </c>
      <c r="F38" s="236">
        <v>0</v>
      </c>
      <c r="H38" s="279"/>
    </row>
    <row r="39" spans="1:8" ht="12.75">
      <c r="A39" s="267"/>
      <c r="B39" s="294" t="s">
        <v>229</v>
      </c>
      <c r="C39" s="292">
        <v>0</v>
      </c>
      <c r="D39" s="292">
        <v>0</v>
      </c>
      <c r="E39" s="292">
        <v>0</v>
      </c>
      <c r="F39" s="236">
        <v>1</v>
      </c>
      <c r="H39" s="279"/>
    </row>
    <row r="40" spans="1:8" ht="12.75">
      <c r="A40" s="267"/>
      <c r="B40" s="294" t="s">
        <v>230</v>
      </c>
      <c r="C40" s="292">
        <v>0</v>
      </c>
      <c r="D40" s="292">
        <v>0</v>
      </c>
      <c r="E40" s="292">
        <v>0</v>
      </c>
      <c r="F40" s="236">
        <v>0</v>
      </c>
      <c r="H40" s="279"/>
    </row>
    <row r="41" spans="1:8" ht="12.75">
      <c r="A41" s="267"/>
      <c r="B41" s="294" t="s">
        <v>231</v>
      </c>
      <c r="C41" s="292">
        <v>0</v>
      </c>
      <c r="D41" s="292">
        <v>0</v>
      </c>
      <c r="E41" s="292">
        <v>0</v>
      </c>
      <c r="F41" s="236">
        <v>0</v>
      </c>
      <c r="H41" s="279"/>
    </row>
    <row r="42" spans="1:8" ht="17.25" customHeight="1">
      <c r="A42" s="267"/>
      <c r="B42" s="294" t="s">
        <v>292</v>
      </c>
      <c r="C42" s="292">
        <v>12</v>
      </c>
      <c r="D42" s="292">
        <v>17</v>
      </c>
      <c r="E42" s="292">
        <v>0</v>
      </c>
      <c r="F42" s="236">
        <v>9</v>
      </c>
      <c r="H42" s="279"/>
    </row>
    <row r="43" spans="1:8" ht="12.75">
      <c r="A43" s="267"/>
      <c r="B43" s="295" t="s">
        <v>234</v>
      </c>
      <c r="C43" s="296">
        <v>0</v>
      </c>
      <c r="D43" s="297">
        <v>0</v>
      </c>
      <c r="E43" s="297">
        <v>0</v>
      </c>
      <c r="F43" s="237">
        <v>0</v>
      </c>
      <c r="H43" s="279"/>
    </row>
    <row r="44" spans="1:8" ht="12.75">
      <c r="A44" s="267"/>
      <c r="B44" s="299" t="s">
        <v>235</v>
      </c>
      <c r="C44" s="300">
        <f>SUM(C27:C43)</f>
        <v>754</v>
      </c>
      <c r="D44" s="300">
        <f>SUM(D27:D43)</f>
        <v>174</v>
      </c>
      <c r="E44" s="300">
        <f>SUM(E27:E43)</f>
        <v>2</v>
      </c>
      <c r="F44" s="301">
        <f>SUM(F27:F43)</f>
        <v>113</v>
      </c>
      <c r="H44" s="279"/>
    </row>
    <row r="45" spans="1:8" ht="12.75" customHeight="1">
      <c r="A45" s="267"/>
      <c r="B45" s="338" t="s">
        <v>148</v>
      </c>
      <c r="C45" s="339"/>
      <c r="D45" s="339"/>
      <c r="E45" s="339"/>
      <c r="F45" s="340"/>
      <c r="H45" s="279"/>
    </row>
    <row r="46" spans="1:8" ht="12.75">
      <c r="A46" s="267"/>
      <c r="B46" s="295" t="s">
        <v>236</v>
      </c>
      <c r="C46" s="298">
        <v>19</v>
      </c>
      <c r="D46" s="341"/>
      <c r="E46" s="297">
        <v>0</v>
      </c>
      <c r="F46" s="298">
        <v>5</v>
      </c>
      <c r="H46" s="279"/>
    </row>
    <row r="47" spans="1:8" ht="12.75">
      <c r="A47" s="267"/>
      <c r="B47" s="299" t="s">
        <v>293</v>
      </c>
      <c r="C47" s="308">
        <f>SUM(C46:C46)</f>
        <v>19</v>
      </c>
      <c r="D47" s="342"/>
      <c r="E47" s="343">
        <f>SUM(E46:E46)</f>
        <v>0</v>
      </c>
      <c r="F47" s="308">
        <f>SUM(F46:F46)</f>
        <v>5</v>
      </c>
      <c r="H47" s="279"/>
    </row>
    <row r="48" spans="4:5" ht="12.75">
      <c r="D48" s="56"/>
      <c r="E48" s="56"/>
    </row>
    <row r="50" spans="2:8" ht="12.75" customHeight="1">
      <c r="B50" s="544" t="s">
        <v>294</v>
      </c>
      <c r="C50" s="544"/>
      <c r="H50" s="275"/>
    </row>
    <row r="51" spans="2:8" ht="12.75">
      <c r="B51" s="134" t="s">
        <v>242</v>
      </c>
      <c r="C51" s="312">
        <v>146</v>
      </c>
      <c r="H51" s="279"/>
    </row>
    <row r="52" spans="2:8" ht="12.75">
      <c r="B52" s="134" t="s">
        <v>243</v>
      </c>
      <c r="C52" s="312">
        <v>22</v>
      </c>
      <c r="H52" s="279"/>
    </row>
    <row r="53" spans="2:8" ht="12.75">
      <c r="B53" s="134" t="s">
        <v>244</v>
      </c>
      <c r="C53" s="321">
        <v>79</v>
      </c>
      <c r="H53" s="279"/>
    </row>
    <row r="54" spans="2:8" ht="12.75">
      <c r="B54" s="134" t="s">
        <v>245</v>
      </c>
      <c r="C54" s="315">
        <v>139</v>
      </c>
      <c r="H54" s="279"/>
    </row>
    <row r="55" spans="2:8" ht="12.75">
      <c r="B55" s="134" t="s">
        <v>295</v>
      </c>
      <c r="C55" s="315">
        <v>121</v>
      </c>
      <c r="H55" s="279"/>
    </row>
    <row r="56" spans="2:9" ht="12.75">
      <c r="B56" s="134" t="s">
        <v>296</v>
      </c>
      <c r="C56" s="318">
        <v>60</v>
      </c>
      <c r="I56" s="279"/>
    </row>
    <row r="57" spans="2:9" ht="12.75">
      <c r="B57" s="134" t="s">
        <v>297</v>
      </c>
      <c r="C57" s="318">
        <v>33</v>
      </c>
      <c r="I57" s="279"/>
    </row>
    <row r="58" spans="2:9" ht="12.75" customHeight="1">
      <c r="B58" s="134" t="s">
        <v>298</v>
      </c>
      <c r="C58" s="312">
        <v>1</v>
      </c>
      <c r="I58" s="279"/>
    </row>
    <row r="59" spans="2:9" ht="12.75">
      <c r="B59" s="313" t="s">
        <v>299</v>
      </c>
      <c r="C59" s="318">
        <v>2</v>
      </c>
      <c r="I59" s="279"/>
    </row>
    <row r="60" spans="2:9" ht="12.75" customHeight="1">
      <c r="B60" s="135" t="s">
        <v>300</v>
      </c>
      <c r="C60" s="270">
        <v>219</v>
      </c>
      <c r="I60" s="279"/>
    </row>
    <row r="63" spans="2:9" ht="12.75" customHeight="1">
      <c r="B63" s="544" t="s">
        <v>273</v>
      </c>
      <c r="C63" s="544"/>
      <c r="I63" s="275"/>
    </row>
    <row r="64" spans="2:9" ht="12.75">
      <c r="B64" s="313" t="s">
        <v>301</v>
      </c>
      <c r="C64" s="312">
        <v>8</v>
      </c>
      <c r="I64" s="279"/>
    </row>
    <row r="65" spans="2:9" ht="12.75">
      <c r="B65" s="313" t="s">
        <v>302</v>
      </c>
      <c r="C65" s="312">
        <v>66</v>
      </c>
      <c r="I65" s="279"/>
    </row>
    <row r="66" spans="2:9" ht="12.75" customHeight="1">
      <c r="B66" s="517" t="s">
        <v>303</v>
      </c>
      <c r="C66" s="517"/>
      <c r="I66" s="279"/>
    </row>
    <row r="67" spans="2:9" ht="12.75">
      <c r="B67" s="316" t="s">
        <v>304</v>
      </c>
      <c r="C67" s="344">
        <f>SUM(C68:C71)</f>
        <v>65</v>
      </c>
      <c r="D67" s="319"/>
      <c r="E67" s="320"/>
      <c r="I67" s="279"/>
    </row>
    <row r="68" spans="2:9" ht="12.75">
      <c r="B68" s="232" t="s">
        <v>254</v>
      </c>
      <c r="C68" s="315">
        <v>11</v>
      </c>
      <c r="I68" s="279"/>
    </row>
    <row r="69" spans="2:9" ht="12.75">
      <c r="B69" s="134" t="s">
        <v>255</v>
      </c>
      <c r="C69" s="318">
        <v>52</v>
      </c>
      <c r="I69" s="279"/>
    </row>
    <row r="70" spans="2:9" ht="12.75">
      <c r="B70" s="134" t="s">
        <v>256</v>
      </c>
      <c r="C70" s="318">
        <v>2</v>
      </c>
      <c r="I70" s="279"/>
    </row>
    <row r="71" spans="2:9" ht="12.75">
      <c r="B71" s="135" t="s">
        <v>305</v>
      </c>
      <c r="C71" s="270">
        <v>0</v>
      </c>
      <c r="I71" s="279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2014-06-10T10:43:45Z</dcterms:created>
  <dcterms:modified xsi:type="dcterms:W3CDTF">2014-06-10T10:44:04Z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