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<sst xmlns="http://schemas.openxmlformats.org/spreadsheetml/2006/main" count="1934" uniqueCount="1034">
  <si>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</si>
  <si>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</si>
  <si>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</si>
  <si>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</si>
  <si>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</si>
  <si>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</si>
  <si>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</si>
  <si>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</si>
  <si>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</si>
  <si>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</si>
  <si>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</si>
  <si>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</si>
  <si>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</si>
  <si>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</si>
  <si>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</si>
  <si>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</si>
  <si>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</si>
  <si>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</si>
  <si>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</si>
  <si>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</si>
  <si>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</si>
  <si>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</si>
  <si>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</si>
  <si>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</si>
  <si>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</si>
  <si>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</si>
  <si>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</si>
  <si>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</si>
  <si>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</si>
  <si>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</si>
  <si>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</si>
  <si>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</si>
  <si>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</si>
  <si>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</si>
  <si>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</si>
  <si>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</si>
  <si>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</si>
  <si>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</si>
  <si>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</si>
  <si>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</si>
  <si>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</si>
  <si>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</si>
  <si>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</si>
  <si>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</si>
  <si>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</si>
  <si>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</si>
  <si>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</si>
  <si>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</si>
  <si>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</si>
  <si>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</si>
  <si>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</si>
  <si>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</si>
  <si>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</si>
  <si>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</si>
  <si>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</si>
  <si>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</si>
  <si>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</si>
  <si>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</si>
  <si>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</si>
  <si>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</si>
  <si>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</si>
  <si>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</si>
  <si>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</si>
  <si>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</si>
  <si>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</si>
  <si>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</si>
  <si>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</si>
  <si>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</si>
  <si>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</si>
  <si>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</si>
  <si>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</si>
  <si>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</si>
  <si>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</si>
  <si>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</si>
  <si>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</si>
  <si>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</si>
  <si>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</si>
  <si>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</si>
  <si>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</si>
  <si>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</si>
  <si>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</si>
  <si>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</si>
  <si>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</si>
  <si>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</si>
  <si>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</si>
  <si>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</si>
  <si>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</si>
  <si>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</si>
  <si>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</si>
  <si>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</si>
  <si>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</si>
  <si>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</si>
  <si>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</si>
  <si>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</si>
  <si>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</si>
  <si>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</si>
  <si>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</si>
  <si>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</si>
  <si>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</si>
  <si>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</si>
  <si>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</si>
  <si>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</si>
  <si>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</si>
  <si>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</si>
  <si>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</si>
  <si>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</si>
  <si>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</si>
  <si>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</si>
  <si>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</si>
  <si>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</si>
  <si>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</si>
  <si>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</si>
  <si>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</si>
  <si>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</si>
  <si>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</si>
  <si>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</si>
  <si>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</si>
  <si>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</si>
  <si>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</si>
  <si>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</si>
  <si>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</si>
  <si>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</si>
  <si>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</si>
  <si>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</si>
  <si>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</si>
  <si>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</si>
  <si>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</si>
  <si>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</si>
  <si>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</si>
  <si>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</si>
  <si>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</si>
  <si>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</si>
  <si>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</si>
  <si>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</si>
  <si>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</si>
  <si>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</si>
  <si>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</si>
  <si>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</si>
  <si>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</si>
  <si>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</si>
  <si>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</si>
  <si>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</si>
  <si>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</si>
  <si>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</si>
  <si>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</si>
  <si>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</si>
  <si>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</si>
  <si>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</si>
  <si>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</si>
  <si>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</si>
  <si>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</si>
  <si>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</si>
  <si>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</si>
  <si>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</si>
  <si>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</si>
  <si>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</si>
  <si>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</si>
  <si>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</si>
  <si>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</si>
  <si>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</si>
  <si>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</si>
  <si>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</si>
  <si>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</si>
  <si>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</si>
  <si>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</si>
  <si>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</si>
  <si>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</si>
  <si>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</si>
  <si>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</si>
  <si>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</si>
  <si>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</si>
  <si>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</si>
  <si>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</si>
  <si>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</si>
  <si>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</si>
  <si>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</si>
  <si>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</si>
  <si>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</si>
  <si>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</si>
  <si>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</si>
  <si>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</si>
  <si>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</si>
  <si>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</si>
  <si>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</si>
  <si>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</si>
  <si>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</si>
  <si>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</si>
  <si>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</si>
  <si>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</si>
  <si>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</si>
  <si>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</si>
  <si>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</si>
  <si>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</si>
  <si>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</si>
  <si>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</si>
  <si>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</si>
  <si>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</si>
  <si>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</si>
  <si>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</si>
  <si>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</si>
  <si>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</si>
  <si>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</si>
  <si>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</si>
  <si>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</si>
  <si>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</si>
  <si>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</si>
  <si>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</si>
  <si>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</si>
  <si>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</si>
  <si>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</si>
  <si>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</si>
  <si>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</si>
  <si>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</si>
  <si>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</si>
  <si>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</si>
  <si>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</si>
  <si>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</si>
  <si>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</si>
  <si>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</si>
  <si>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</si>
  <si>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</si>
  <si>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</si>
  <si>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</si>
  <si>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</si>
  <si>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</si>
  <si>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</si>
  <si>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</si>
  <si>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</si>
  <si>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</si>
  <si>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</si>
  <si>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</si>
  <si>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</si>
  <si>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</si>
  <si>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</si>
  <si>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</si>
  <si>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</si>
  <si>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</si>
  <si>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</si>
  <si>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</si>
  <si>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</si>
  <si>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</si>
  <si>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</si>
  <si>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</si>
  <si>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</si>
  <si>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</si>
  <si>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</si>
  <si>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</si>
  <si>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</si>
  <si>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</si>
  <si>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</si>
  <si>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</si>
  <si>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</si>
  <si>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</si>
  <si>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</si>
  <si>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</si>
  <si>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</si>
  <si>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</si>
  <si>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</si>
  <si>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</si>
  <si>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</si>
  <si>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</si>
  <si>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</si>
  <si>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</si>
  <si>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</si>
  <si>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</si>
  <si>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</si>
  <si>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</si>
  <si>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</si>
  <si>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</si>
  <si>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</si>
  <si>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</si>
  <si>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</si>
  <si>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</si>
  <si>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</si>
  <si>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</si>
  <si>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</si>
  <si>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</si>
  <si>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</si>
  <si>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</si>
  <si>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</si>
  <si>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</si>
  <si>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</si>
  <si>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</si>
  <si>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</si>
  <si>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</si>
  <si>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</si>
  <si>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</si>
  <si>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</si>
  <si>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</si>
  <si>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</si>
  <si>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</si>
  <si>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</si>
  <si>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</si>
  <si>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</si>
  <si>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</si>
  <si>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</si>
  <si>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</si>
  <si>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</si>
  <si>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</si>
  <si>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</si>
  <si>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</si>
  <si>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</si>
  <si>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</si>
  <si>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</si>
  <si>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</si>
  <si>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</si>
  <si>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</si>
  <si>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</si>
  <si>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</si>
  <si>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</si>
  <si>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</si>
  <si>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</si>
  <si>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</si>
  <si>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</si>
  <si>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</si>
  <si>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</si>
  <si>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</si>
  <si>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</si>
  <si>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</si>
  <si>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</si>
  <si>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</si>
  <si>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</si>
  <si>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</si>
  <si>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</si>
  <si>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</si>
  <si>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</si>
  <si>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</si>
  <si>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</si>
  <si>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</si>
  <si>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</si>
  <si>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</si>
  <si>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</si>
  <si>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</si>
  <si>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</si>
  <si>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</si>
  <si>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</si>
  <si>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</si>
  <si>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</si>
  <si>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</si>
  <si>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</si>
  <si>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</si>
  <si>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</si>
  <si>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</si>
  <si>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</si>
  <si>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</si>
  <si>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</si>
  <si>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</si>
  <si>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</si>
  <si>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</si>
  <si>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</si>
  <si>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</si>
  <si>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</si>
  <si>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</si>
  <si>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</si>
  <si>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</si>
  <si>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</si>
  <si>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</si>
  <si>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</si>
  <si>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</si>
  <si>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</si>
  <si>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</si>
  <si>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</si>
  <si>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</si>
  <si>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</si>
  <si>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</si>
  <si>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</si>
  <si>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</si>
  <si>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</si>
  <si>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</si>
  <si>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</si>
  <si>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</si>
  <si>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</si>
  <si>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</si>
  <si>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</si>
  <si>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</si>
  <si>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</si>
  <si>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</si>
  <si>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</si>
  <si>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II. Naturaleza de la infracción penal.</t>
  </si>
  <si>
    <t>Incoadas</t>
  </si>
  <si>
    <t>Calificadas</t>
  </si>
  <si>
    <t>Condenatorias</t>
  </si>
  <si>
    <t>Condenatorias por conformidad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</si>
  <si>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</si>
  <si>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</si>
  <si>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</si>
  <si>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</si>
  <si>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</si>
  <si>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</si>
  <si>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</si>
  <si>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</si>
  <si>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</si>
  <si>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</si>
  <si>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</si>
  <si>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</si>
  <si>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</si>
  <si>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</si>
  <si>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</si>
  <si>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Total Delitos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</si>
  <si>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</si>
  <si>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</si>
  <si>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</si>
  <si>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</si>
  <si>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</si>
  <si>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</si>
  <si>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</si>
  <si>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</si>
  <si>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</si>
  <si>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</si>
  <si>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</si>
  <si>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</si>
  <si>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</si>
  <si>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</si>
  <si>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</si>
  <si>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</si>
  <si>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</si>
  <si>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</si>
  <si>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</si>
  <si>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</si>
  <si>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</si>
  <si>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</si>
  <si>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</si>
  <si>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</si>
  <si>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</si>
  <si>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</si>
  <si>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</si>
  <si>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</si>
  <si>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</si>
  <si>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CUADRO I: Procedimientos Incoados</t>
  </si>
  <si>
    <t>TIPO</t>
  </si>
  <si>
    <t>Diligencias Previas Juzgado de Instrucción</t>
  </si>
  <si>
    <t>Procedimiento Abreviado Juzgado de lo Penal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</si>
  <si>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</si>
  <si>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</si>
  <si>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</si>
  <si>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</si>
  <si>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</si>
  <si>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</si>
  <si>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</si>
  <si>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</si>
  <si>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Maltrato Ocasional 153.1 C.P.</t>
  </si>
  <si>
    <t>Detención Ilegal.</t>
  </si>
  <si>
    <t>Amenazas 171.4</t>
  </si>
  <si>
    <t>Coacciones 172.2</t>
  </si>
  <si>
    <t>Quebrantamiento de Medida Cautelar</t>
  </si>
  <si>
    <t>Quebrantamiento de Condena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</si>
  <si>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</si>
  <si>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</si>
  <si>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</si>
  <si>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</si>
  <si>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</si>
  <si>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</si>
  <si>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</si>
  <si>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</si>
  <si>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</si>
  <si>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</si>
  <si>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</si>
  <si>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</si>
  <si>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</si>
  <si>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</si>
  <si>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</si>
  <si>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</si>
  <si>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Medidas cautelares de alejamiento</t>
  </si>
  <si>
    <t>Resolución uso instrumento tecn. Verif. Aproximación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</si>
  <si>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</si>
  <si>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</si>
  <si>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</si>
  <si>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</si>
  <si>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</si>
  <si>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</si>
  <si>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</si>
  <si>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</si>
  <si>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</si>
  <si>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</si>
  <si>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</si>
  <si>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</si>
  <si>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</si>
  <si>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</si>
  <si>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</si>
  <si>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</si>
  <si>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</si>
  <si>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</si>
  <si>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</si>
  <si>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</si>
  <si>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</si>
  <si>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</si>
  <si>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</si>
  <si>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</si>
  <si>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</si>
  <si>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</si>
  <si>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</si>
  <si>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</si>
  <si>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</si>
  <si>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</si>
  <si>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</si>
  <si>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</si>
  <si>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</si>
  <si>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</si>
  <si>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</si>
  <si>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</si>
  <si>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</si>
  <si>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</si>
  <si>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</si>
  <si>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</si>
  <si>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</si>
  <si>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</si>
  <si>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</si>
  <si>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</si>
  <si>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</si>
  <si>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</si>
  <si>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</si>
  <si>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</si>
  <si>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</si>
  <si>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</si>
  <si>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</si>
  <si>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</si>
  <si>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</si>
  <si>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Supuestos de aplicacióndel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</si>
  <si>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</si>
  <si>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</si>
  <si>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</si>
  <si>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</si>
  <si>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</si>
  <si>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</si>
  <si>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</si>
  <si>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</si>
  <si>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</si>
  <si>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</si>
  <si>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</si>
  <si>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</si>
  <si>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</si>
  <si>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Absolutorias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</si>
  <si>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</si>
  <si>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</si>
  <si>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</si>
  <si>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</si>
  <si>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</si>
  <si>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</si>
  <si>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</si>
  <si>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</si>
  <si>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</si>
  <si>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</si>
  <si>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</si>
  <si>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</si>
  <si>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</si>
  <si>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</si>
  <si>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</si>
  <si>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</si>
  <si>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</si>
  <si>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</si>
  <si>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</si>
  <si>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</si>
  <si>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</si>
  <si>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</si>
  <si>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</si>
  <si>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</si>
  <si>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</si>
  <si>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</si>
  <si>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</si>
  <si>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</si>
  <si>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</si>
  <si>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</si>
  <si>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</si>
  <si>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</si>
  <si>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</si>
  <si>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</si>
  <si>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</si>
  <si>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</si>
  <si>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</si>
  <si>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</si>
  <si>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</si>
  <si>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</si>
  <si>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</si>
  <si>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</si>
  <si>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</si>
  <si>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</si>
  <si>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</si>
  <si>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</si>
  <si>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</si>
  <si>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</si>
  <si>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</si>
  <si>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</si>
  <si>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</si>
  <si>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</si>
  <si>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</si>
  <si>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</si>
  <si>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</si>
  <si>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</si>
  <si>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</si>
  <si>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</si>
  <si>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</si>
  <si>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</si>
  <si>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</si>
  <si>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</si>
  <si>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</si>
  <si>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</si>
  <si>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</si>
  <si>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</si>
  <si>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</si>
  <si>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</si>
  <si>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</si>
  <si>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</si>
  <si>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</si>
  <si>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</si>
  <si>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</si>
  <si>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</si>
  <si>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</si>
  <si>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</si>
  <si>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</si>
  <si>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</si>
  <si>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</si>
  <si>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</si>
  <si>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</si>
  <si>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</si>
  <si>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</si>
  <si>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</si>
  <si>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</si>
  <si>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</si>
  <si>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</si>
  <si>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</si>
  <si>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</si>
  <si>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</si>
  <si>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</si>
  <si>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</si>
  <si>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</si>
  <si>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</si>
  <si>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</si>
  <si>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</si>
  <si>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</si>
  <si>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</si>
  <si>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</si>
  <si>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</si>
  <si>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</si>
  <si>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</si>
  <si>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</si>
  <si>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</si>
  <si>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</si>
  <si>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</si>
  <si>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</si>
  <si>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</si>
  <si>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</si>
  <si>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</si>
  <si>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</si>
  <si>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</si>
  <si>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</si>
  <si>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</si>
  <si>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</si>
  <si>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</si>
  <si>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</si>
  <si>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</si>
  <si>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</si>
  <si>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</si>
  <si>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</si>
  <si>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</si>
  <si>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</si>
  <si>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</si>
  <si>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</si>
  <si>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</si>
  <si>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</si>
  <si>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</si>
  <si>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</si>
  <si>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</si>
  <si>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</si>
  <si>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</si>
  <si>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</si>
  <si>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</si>
  <si>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</si>
  <si>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</si>
  <si>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</si>
  <si>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</si>
  <si>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</si>
  <si>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</si>
  <si>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</si>
  <si>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</si>
  <si>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</si>
  <si>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</si>
  <si>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</si>
  <si>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</si>
  <si>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</si>
  <si>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</si>
  <si>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</si>
  <si>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</si>
  <si>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DE CONFORMIDAD</t>
  </si>
  <si>
    <t>PROCEDIMIENTO ABREVIADO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</si>
  <si>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</si>
  <si>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</si>
  <si>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</si>
  <si>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</si>
  <si>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</si>
  <si>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</si>
  <si>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</si>
  <si>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</si>
  <si>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</si>
  <si>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DISCAPACES</t>
  </si>
  <si>
    <t>Incapacitaciones, tutelas y otros</t>
  </si>
  <si>
    <t>DATOS BÁSICOS</t>
  </si>
  <si>
    <t>Provincia:</t>
  </si>
  <si>
    <t>Ávila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</si>
  <si>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</si>
  <si>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</si>
  <si>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</si>
  <si>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</si>
  <si>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</si>
  <si>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</si>
  <si>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</si>
  <si>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</si>
  <si>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</si>
  <si>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</si>
  <si>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</si>
  <si>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</si>
  <si>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</si>
  <si>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</si>
  <si>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</si>
  <si>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</si>
  <si>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</si>
  <si>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</si>
  <si>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</si>
  <si>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</si>
  <si>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</si>
  <si>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</si>
  <si>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</si>
  <si>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</si>
  <si>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</si>
  <si>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</si>
  <si>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</si>
  <si>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</si>
  <si>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</si>
  <si>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</si>
  <si>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</si>
  <si>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</si>
  <si>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</si>
  <si>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</si>
  <si>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</si>
  <si>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</si>
  <si>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</si>
  <si>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</si>
  <si>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</si>
  <si>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</si>
  <si>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</si>
  <si>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</si>
  <si>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</si>
  <si>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</si>
  <si>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</si>
  <si>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</si>
  <si>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</si>
  <si>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</si>
  <si>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</si>
  <si>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</si>
  <si>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</si>
  <si>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</si>
  <si>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</si>
  <si>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</si>
  <si>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</si>
  <si>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</si>
  <si>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</si>
  <si>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</si>
  <si>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</si>
  <si>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</si>
  <si>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</si>
  <si>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</si>
  <si>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</si>
  <si>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</si>
  <si>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</si>
  <si>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</si>
  <si>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</si>
  <si>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</si>
  <si>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</si>
  <si>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</si>
  <si>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</si>
  <si>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</si>
  <si>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</si>
  <si>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</si>
  <si>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</si>
  <si>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</si>
  <si>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</si>
  <si>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</si>
  <si>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</si>
  <si>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</si>
  <si>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</si>
  <si>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</si>
  <si>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</si>
  <si>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</si>
  <si>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</si>
  <si>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</si>
  <si>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Acumulación/Inhibición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</si>
  <si>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</si>
  <si>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</si>
  <si>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</si>
  <si>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</si>
  <si>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</si>
  <si>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</si>
  <si>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</si>
  <si>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</si>
  <si>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</si>
  <si>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</si>
  <si>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</si>
  <si>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</si>
  <si>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</si>
  <si>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</si>
  <si>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</si>
  <si>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</si>
  <si>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</si>
  <si>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</si>
  <si>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</si>
  <si>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</si>
  <si>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</si>
  <si>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</si>
  <si>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</si>
  <si>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</si>
  <si>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</si>
  <si>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</si>
  <si>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</si>
  <si>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</si>
  <si>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</si>
  <si>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</si>
  <si>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Transformaciones</t>
  </si>
  <si>
    <t>AUDIENCIA</t>
  </si>
  <si>
    <t xml:space="preserve">Calificaciones 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</si>
  <si>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</si>
  <si>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</si>
  <si>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</si>
  <si>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</si>
  <si>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</si>
  <si>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</si>
  <si>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</si>
  <si>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</si>
  <si>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</si>
  <si>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</si>
  <si>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</si>
  <si>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</si>
  <si>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</si>
  <si>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</si>
  <si>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</si>
  <si>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S/D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</si>
  <si>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</si>
  <si>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</si>
  <si>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</si>
  <si>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</si>
  <si>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</si>
  <si>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</si>
  <si>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</si>
  <si>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</si>
  <si>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</si>
  <si>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</si>
  <si>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</si>
  <si>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</si>
  <si>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</si>
  <si>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</si>
  <si>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</si>
  <si>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</si>
  <si>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</si>
  <si>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</si>
  <si>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</si>
  <si>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</si>
  <si>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</si>
  <si>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</si>
  <si>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</si>
  <si>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</si>
  <si>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</si>
  <si>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</si>
  <si>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</si>
  <si>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</si>
  <si>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</si>
  <si>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</si>
  <si>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</si>
  <si>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</si>
  <si>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</si>
  <si>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</si>
  <si>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</si>
  <si>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</si>
  <si>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</si>
  <si>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</si>
  <si>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</si>
  <si>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</si>
  <si>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</si>
  <si>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</si>
  <si>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</si>
  <si>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</si>
  <si>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</si>
  <si>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</si>
  <si>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</si>
  <si>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</si>
  <si>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</si>
  <si>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</si>
  <si>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</si>
  <si>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</si>
  <si>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</si>
  <si>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</si>
  <si>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</si>
  <si>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</si>
  <si>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</si>
  <si>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</si>
  <si>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</si>
  <si>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</si>
  <si>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</si>
  <si>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</si>
  <si>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</si>
  <si>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</si>
  <si>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</si>
  <si>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</si>
  <si>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</si>
  <si>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</si>
  <si>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</si>
  <si>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</si>
  <si>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</si>
  <si>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</si>
  <si>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</si>
  <si>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</si>
  <si>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</si>
  <si>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</si>
  <si>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</si>
  <si>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</si>
  <si>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</si>
  <si>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</si>
  <si>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</si>
  <si>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</si>
  <si>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</si>
  <si>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</si>
  <si>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</si>
  <si>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</si>
  <si>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</si>
  <si>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</si>
  <si>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</si>
  <si>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</si>
  <si>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</si>
  <si>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ACTUACION CIVIL Y MERCANTIL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</si>
  <si>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</si>
  <si>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</si>
  <si>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</si>
  <si>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</si>
  <si>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</si>
  <si>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</si>
  <si>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</si>
  <si>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</si>
  <si>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</si>
  <si>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</si>
  <si>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</si>
  <si>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</si>
  <si>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</si>
  <si>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</si>
  <si>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</si>
  <si>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</si>
  <si>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</si>
  <si>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</si>
  <si>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</si>
  <si>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</si>
  <si>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</si>
  <si>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</si>
  <si>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</si>
  <si>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</si>
  <si>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</si>
  <si>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</si>
  <si>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</si>
  <si>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</si>
  <si>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</si>
  <si>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</si>
  <si>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</si>
  <si>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</si>
  <si>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</si>
  <si>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</si>
  <si>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</si>
  <si>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</si>
  <si>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</si>
  <si>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</si>
  <si>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</si>
  <si>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</si>
  <si>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</si>
  <si>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</si>
  <si>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</si>
  <si>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</si>
  <si>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</si>
  <si>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</si>
  <si>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</si>
  <si>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</si>
  <si>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</si>
  <si>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</si>
  <si>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</si>
  <si>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</si>
  <si>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</si>
  <si>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</si>
  <si>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</si>
  <si>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</si>
  <si>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</si>
  <si>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</si>
  <si>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</si>
  <si>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</si>
  <si>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</si>
  <si>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</si>
  <si>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</si>
  <si>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Concursos</t>
  </si>
  <si>
    <t>Competencia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</si>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</sst>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u val="single"/>
      <sz val="10"/>
      <color indexed="36"/>
      <name val="Arial"/>
      <family val="2"/>
    </font>
    <font>
      <sz val="6.8"/>
      <color indexed="8"/>
      <name val="Arial"/>
      <family val="0"/>
    </font>
    <font>
      <sz val="8"/>
      <color indexed="8"/>
      <name val="Arial"/>
      <family val="0"/>
    </font>
    <font>
      <sz val="7.4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0"/>
    </font>
    <font>
      <sz val="6.75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3" fillId="16" borderId="10" xfId="0" applyFont="1" applyFill="1" applyBorder="1" applyAlignment="1" applyProtection="1">
      <alignment horizontal="right"/>
      <protection/>
    </xf>
    <xf numFmtId="0" fontId="24" fillId="16" borderId="11" xfId="0" applyFont="1" applyFill="1" applyBorder="1" applyAlignment="1" applyProtection="1">
      <alignment horizontal="left"/>
      <protection locked="0"/>
    </xf>
    <xf numFmtId="0" fontId="23" fillId="16" borderId="12" xfId="0" applyFont="1" applyFill="1" applyBorder="1" applyAlignment="1" applyProtection="1">
      <alignment horizontal="right"/>
      <protection/>
    </xf>
    <xf numFmtId="0" fontId="24" fillId="1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0" borderId="0" xfId="54">
      <alignment/>
      <protection/>
    </xf>
    <xf numFmtId="0" fontId="21" fillId="24" borderId="0" xfId="54" applyFont="1" applyFill="1">
      <alignment/>
      <protection/>
    </xf>
    <xf numFmtId="0" fontId="22" fillId="24" borderId="0" xfId="54" applyFont="1" applyFill="1">
      <alignment/>
      <protection/>
    </xf>
    <xf numFmtId="0" fontId="9" fillId="0" borderId="0" xfId="47" applyNumberFormat="1" applyFont="1" applyFill="1" applyBorder="1" applyAlignment="1" applyProtection="1">
      <alignment/>
      <protection/>
    </xf>
    <xf numFmtId="0" fontId="9" fillId="0" borderId="0" xfId="45" applyNumberFormat="1" applyFont="1" applyFill="1" applyBorder="1" applyAlignment="1" applyProtection="1">
      <alignment/>
      <protection/>
    </xf>
    <xf numFmtId="3" fontId="27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30" fillId="25" borderId="14" xfId="0" applyNumberFormat="1" applyFont="1" applyFill="1" applyBorder="1" applyAlignment="1" applyProtection="1">
      <alignment horizontal="right"/>
      <protection/>
    </xf>
    <xf numFmtId="0" fontId="29" fillId="0" borderId="0" xfId="0" applyFont="1" applyAlignment="1" applyProtection="1">
      <alignment/>
      <protection/>
    </xf>
    <xf numFmtId="0" fontId="28" fillId="16" borderId="15" xfId="0" applyFont="1" applyFill="1" applyBorder="1" applyAlignment="1" applyProtection="1">
      <alignment horizontal="left"/>
      <protection/>
    </xf>
    <xf numFmtId="3" fontId="27" fillId="26" borderId="16" xfId="0" applyNumberFormat="1" applyFont="1" applyFill="1" applyBorder="1" applyAlignment="1" applyProtection="1">
      <alignment/>
      <protection locked="0"/>
    </xf>
    <xf numFmtId="164" fontId="27" fillId="2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8" fillId="16" borderId="17" xfId="0" applyFont="1" applyFill="1" applyBorder="1" applyAlignment="1" applyProtection="1">
      <alignment horizontal="left"/>
      <protection/>
    </xf>
    <xf numFmtId="3" fontId="27" fillId="26" borderId="17" xfId="0" applyNumberFormat="1" applyFont="1" applyFill="1" applyBorder="1" applyAlignment="1" applyProtection="1">
      <alignment/>
      <protection locked="0"/>
    </xf>
    <xf numFmtId="164" fontId="27" fillId="26" borderId="17" xfId="0" applyNumberFormat="1" applyFont="1" applyFill="1" applyBorder="1" applyAlignment="1" applyProtection="1">
      <alignment/>
      <protection/>
    </xf>
    <xf numFmtId="0" fontId="28" fillId="16" borderId="18" xfId="0" applyFont="1" applyFill="1" applyBorder="1" applyAlignment="1" applyProtection="1">
      <alignment horizontal="left"/>
      <protection/>
    </xf>
    <xf numFmtId="3" fontId="27" fillId="26" borderId="18" xfId="0" applyNumberFormat="1" applyFont="1" applyFill="1" applyBorder="1" applyAlignment="1" applyProtection="1">
      <alignment/>
      <protection locked="0"/>
    </xf>
    <xf numFmtId="164" fontId="27" fillId="26" borderId="18" xfId="0" applyNumberFormat="1" applyFont="1" applyFill="1" applyBorder="1" applyAlignment="1" applyProtection="1">
      <alignment/>
      <protection/>
    </xf>
    <xf numFmtId="0" fontId="28" fillId="16" borderId="16" xfId="0" applyFont="1" applyFill="1" applyBorder="1" applyAlignment="1" applyProtection="1">
      <alignment horizontal="left"/>
      <protection/>
    </xf>
    <xf numFmtId="0" fontId="28" fillId="16" borderId="19" xfId="0" applyFont="1" applyFill="1" applyBorder="1" applyAlignment="1" applyProtection="1">
      <alignment horizontal="left"/>
      <protection/>
    </xf>
    <xf numFmtId="3" fontId="27" fillId="26" borderId="19" xfId="0" applyNumberFormat="1" applyFont="1" applyFill="1" applyBorder="1" applyAlignment="1" applyProtection="1">
      <alignment/>
      <protection locked="0"/>
    </xf>
    <xf numFmtId="164" fontId="27" fillId="26" borderId="19" xfId="0" applyNumberFormat="1" applyFont="1" applyFill="1" applyBorder="1" applyAlignment="1" applyProtection="1">
      <alignment/>
      <protection/>
    </xf>
    <xf numFmtId="0" fontId="28" fillId="17" borderId="20" xfId="0" applyFont="1" applyFill="1" applyBorder="1" applyAlignment="1" applyProtection="1">
      <alignment horizontal="center"/>
      <protection/>
    </xf>
    <xf numFmtId="0" fontId="28" fillId="16" borderId="20" xfId="0" applyFont="1" applyFill="1" applyBorder="1" applyAlignment="1" applyProtection="1">
      <alignment horizontal="left"/>
      <protection/>
    </xf>
    <xf numFmtId="3" fontId="31" fillId="0" borderId="21" xfId="0" applyNumberFormat="1" applyFont="1" applyBorder="1" applyAlignment="1" applyProtection="1">
      <alignment/>
      <protection/>
    </xf>
    <xf numFmtId="164" fontId="27" fillId="0" borderId="19" xfId="0" applyNumberFormat="1" applyFont="1" applyBorder="1" applyAlignment="1" applyProtection="1">
      <alignment/>
      <protection/>
    </xf>
    <xf numFmtId="0" fontId="28" fillId="16" borderId="22" xfId="0" applyFont="1" applyFill="1" applyBorder="1" applyAlignment="1" applyProtection="1">
      <alignment horizontal="left"/>
      <protection/>
    </xf>
    <xf numFmtId="3" fontId="27" fillId="0" borderId="16" xfId="0" applyNumberFormat="1" applyFont="1" applyBorder="1" applyAlignment="1" applyProtection="1">
      <alignment/>
      <protection locked="0"/>
    </xf>
    <xf numFmtId="164" fontId="27" fillId="0" borderId="15" xfId="0" applyNumberFormat="1" applyFont="1" applyBorder="1" applyAlignment="1" applyProtection="1">
      <alignment/>
      <protection/>
    </xf>
    <xf numFmtId="0" fontId="28" fillId="16" borderId="23" xfId="0" applyFont="1" applyFill="1" applyBorder="1" applyAlignment="1" applyProtection="1">
      <alignment horizontal="left" vertical="center"/>
      <protection/>
    </xf>
    <xf numFmtId="3" fontId="27" fillId="0" borderId="17" xfId="0" applyNumberFormat="1" applyFont="1" applyBorder="1" applyAlignment="1" applyProtection="1">
      <alignment/>
      <protection locked="0"/>
    </xf>
    <xf numFmtId="164" fontId="27" fillId="0" borderId="17" xfId="0" applyNumberFormat="1" applyFont="1" applyBorder="1" applyAlignment="1" applyProtection="1">
      <alignment/>
      <protection/>
    </xf>
    <xf numFmtId="0" fontId="28" fillId="16" borderId="24" xfId="0" applyFont="1" applyFill="1" applyBorder="1" applyAlignment="1" applyProtection="1">
      <alignment horizontal="left" vertical="center"/>
      <protection/>
    </xf>
    <xf numFmtId="3" fontId="27" fillId="0" borderId="17" xfId="0" applyNumberFormat="1" applyFont="1" applyFill="1" applyBorder="1" applyAlignment="1" applyProtection="1">
      <alignment/>
      <protection/>
    </xf>
    <xf numFmtId="0" fontId="28" fillId="16" borderId="25" xfId="0" applyFont="1" applyFill="1" applyBorder="1" applyAlignment="1" applyProtection="1">
      <alignment horizontal="left"/>
      <protection/>
    </xf>
    <xf numFmtId="3" fontId="27" fillId="0" borderId="19" xfId="0" applyNumberFormat="1" applyFont="1" applyBorder="1" applyAlignment="1" applyProtection="1">
      <alignment/>
      <protection locked="0"/>
    </xf>
    <xf numFmtId="3" fontId="27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16" borderId="26" xfId="0" applyFont="1" applyFill="1" applyBorder="1" applyAlignment="1" applyProtection="1">
      <alignment horizontal="left"/>
      <protection/>
    </xf>
    <xf numFmtId="164" fontId="27" fillId="0" borderId="16" xfId="0" applyNumberFormat="1" applyFont="1" applyBorder="1" applyAlignment="1" applyProtection="1">
      <alignment/>
      <protection/>
    </xf>
    <xf numFmtId="0" fontId="28" fillId="16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29" fillId="16" borderId="25" xfId="0" applyFont="1" applyFill="1" applyBorder="1" applyAlignment="1" applyProtection="1">
      <alignment horizontal="left"/>
      <protection/>
    </xf>
    <xf numFmtId="3" fontId="31" fillId="0" borderId="18" xfId="0" applyNumberFormat="1" applyFont="1" applyBorder="1" applyAlignment="1" applyProtection="1">
      <alignment/>
      <protection/>
    </xf>
    <xf numFmtId="164" fontId="27" fillId="0" borderId="18" xfId="0" applyNumberFormat="1" applyFont="1" applyBorder="1" applyAlignment="1" applyProtection="1">
      <alignment/>
      <protection/>
    </xf>
    <xf numFmtId="0" fontId="28" fillId="17" borderId="27" xfId="0" applyFont="1" applyFill="1" applyBorder="1" applyAlignment="1" applyProtection="1">
      <alignment horizontal="center" vertical="center"/>
      <protection/>
    </xf>
    <xf numFmtId="0" fontId="28" fillId="16" borderId="18" xfId="0" applyFont="1" applyFill="1" applyBorder="1" applyAlignment="1" applyProtection="1">
      <alignment/>
      <protection/>
    </xf>
    <xf numFmtId="3" fontId="27" fillId="0" borderId="27" xfId="0" applyNumberFormat="1" applyFont="1" applyBorder="1" applyAlignment="1" applyProtection="1">
      <alignment/>
      <protection locked="0"/>
    </xf>
    <xf numFmtId="164" fontId="27" fillId="0" borderId="27" xfId="0" applyNumberFormat="1" applyFont="1" applyBorder="1" applyAlignment="1" applyProtection="1">
      <alignment/>
      <protection/>
    </xf>
    <xf numFmtId="0" fontId="28" fillId="17" borderId="28" xfId="0" applyFont="1" applyFill="1" applyBorder="1" applyAlignment="1" applyProtection="1">
      <alignment horizontal="center" vertical="center"/>
      <protection/>
    </xf>
    <xf numFmtId="0" fontId="29" fillId="16" borderId="19" xfId="0" applyFont="1" applyFill="1" applyBorder="1" applyAlignment="1" applyProtection="1">
      <alignment/>
      <protection/>
    </xf>
    <xf numFmtId="3" fontId="31" fillId="0" borderId="19" xfId="0" applyNumberFormat="1" applyFont="1" applyBorder="1" applyAlignment="1" applyProtection="1">
      <alignment/>
      <protection/>
    </xf>
    <xf numFmtId="0" fontId="29" fillId="16" borderId="17" xfId="0" applyFont="1" applyFill="1" applyBorder="1" applyAlignment="1" applyProtection="1">
      <alignment horizontal="left"/>
      <protection/>
    </xf>
    <xf numFmtId="3" fontId="31" fillId="0" borderId="17" xfId="0" applyNumberFormat="1" applyFont="1" applyBorder="1" applyAlignment="1" applyProtection="1">
      <alignment/>
      <protection/>
    </xf>
    <xf numFmtId="3" fontId="27" fillId="0" borderId="15" xfId="0" applyNumberFormat="1" applyFont="1" applyBorder="1" applyAlignment="1" applyProtection="1">
      <alignment/>
      <protection locked="0"/>
    </xf>
    <xf numFmtId="0" fontId="28" fillId="16" borderId="17" xfId="0" applyFont="1" applyFill="1" applyBorder="1" applyAlignment="1" applyProtection="1">
      <alignment/>
      <protection/>
    </xf>
    <xf numFmtId="0" fontId="28" fillId="16" borderId="19" xfId="0" applyFont="1" applyFill="1" applyBorder="1" applyAlignment="1" applyProtection="1">
      <alignment/>
      <protection/>
    </xf>
    <xf numFmtId="3" fontId="27" fillId="0" borderId="16" xfId="0" applyNumberFormat="1" applyFont="1" applyBorder="1" applyAlignment="1" applyProtection="1">
      <alignment/>
      <protection/>
    </xf>
    <xf numFmtId="3" fontId="27" fillId="0" borderId="17" xfId="0" applyNumberFormat="1" applyFont="1" applyBorder="1" applyAlignment="1" applyProtection="1">
      <alignment/>
      <protection/>
    </xf>
    <xf numFmtId="3" fontId="27" fillId="0" borderId="18" xfId="0" applyNumberFormat="1" applyFont="1" applyBorder="1" applyAlignment="1" applyProtection="1">
      <alignment/>
      <protection locked="0"/>
    </xf>
    <xf numFmtId="3" fontId="27" fillId="0" borderId="18" xfId="0" applyNumberFormat="1" applyFont="1" applyBorder="1" applyAlignment="1" applyProtection="1">
      <alignment/>
      <protection/>
    </xf>
    <xf numFmtId="3" fontId="27" fillId="0" borderId="19" xfId="0" applyNumberFormat="1" applyFont="1" applyFill="1" applyBorder="1" applyAlignment="1" applyProtection="1">
      <alignment/>
      <protection locked="0"/>
    </xf>
    <xf numFmtId="3" fontId="27" fillId="0" borderId="15" xfId="0" applyNumberFormat="1" applyFont="1" applyBorder="1" applyAlignment="1" applyProtection="1">
      <alignment/>
      <protection/>
    </xf>
    <xf numFmtId="0" fontId="28" fillId="17" borderId="21" xfId="0" applyFont="1" applyFill="1" applyBorder="1" applyAlignment="1" applyProtection="1">
      <alignment vertical="top"/>
      <protection/>
    </xf>
    <xf numFmtId="3" fontId="31" fillId="0" borderId="16" xfId="0" applyNumberFormat="1" applyFont="1" applyBorder="1" applyAlignment="1" applyProtection="1">
      <alignment/>
      <protection/>
    </xf>
    <xf numFmtId="0" fontId="28" fillId="17" borderId="28" xfId="0" applyFont="1" applyFill="1" applyBorder="1" applyAlignment="1" applyProtection="1">
      <alignment vertical="top"/>
      <protection/>
    </xf>
    <xf numFmtId="3" fontId="27" fillId="26" borderId="16" xfId="0" applyNumberFormat="1" applyFont="1" applyFill="1" applyBorder="1" applyAlignment="1" applyProtection="1">
      <alignment/>
      <protection/>
    </xf>
    <xf numFmtId="0" fontId="28" fillId="17" borderId="29" xfId="0" applyFont="1" applyFill="1" applyBorder="1" applyAlignment="1" applyProtection="1">
      <alignment horizontal="center" vertical="center"/>
      <protection/>
    </xf>
    <xf numFmtId="0" fontId="28" fillId="17" borderId="24" xfId="0" applyFont="1" applyFill="1" applyBorder="1" applyAlignment="1" applyProtection="1">
      <alignment horizontal="left"/>
      <protection/>
    </xf>
    <xf numFmtId="3" fontId="27" fillId="0" borderId="21" xfId="0" applyNumberFormat="1" applyFont="1" applyFill="1" applyBorder="1" applyAlignment="1" applyProtection="1">
      <alignment/>
      <protection locked="0"/>
    </xf>
    <xf numFmtId="164" fontId="27" fillId="0" borderId="21" xfId="0" applyNumberFormat="1" applyFont="1" applyFill="1" applyBorder="1" applyAlignment="1" applyProtection="1">
      <alignment/>
      <protection/>
    </xf>
    <xf numFmtId="0" fontId="28" fillId="17" borderId="30" xfId="0" applyFont="1" applyFill="1" applyBorder="1" applyAlignment="1" applyProtection="1">
      <alignment horizontal="left"/>
      <protection/>
    </xf>
    <xf numFmtId="3" fontId="27" fillId="0" borderId="20" xfId="0" applyNumberFormat="1" applyFont="1" applyFill="1" applyBorder="1" applyAlignment="1" applyProtection="1">
      <alignment/>
      <protection locked="0"/>
    </xf>
    <xf numFmtId="164" fontId="27" fillId="0" borderId="20" xfId="0" applyNumberFormat="1" applyFont="1" applyFill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7" fillId="0" borderId="20" xfId="0" applyNumberFormat="1" applyFont="1" applyBorder="1" applyAlignment="1" applyProtection="1">
      <alignment/>
      <protection locked="0"/>
    </xf>
    <xf numFmtId="3" fontId="27" fillId="0" borderId="20" xfId="0" applyNumberFormat="1" applyFont="1" applyFill="1" applyBorder="1" applyAlignment="1" applyProtection="1">
      <alignment/>
      <protection/>
    </xf>
    <xf numFmtId="164" fontId="27" fillId="0" borderId="28" xfId="0" applyNumberFormat="1" applyFont="1" applyFill="1" applyBorder="1" applyAlignment="1" applyProtection="1">
      <alignment/>
      <protection/>
    </xf>
    <xf numFmtId="164" fontId="27" fillId="0" borderId="20" xfId="0" applyNumberFormat="1" applyFont="1" applyBorder="1" applyAlignment="1" applyProtection="1">
      <alignment/>
      <protection/>
    </xf>
    <xf numFmtId="0" fontId="28" fillId="16" borderId="26" xfId="0" applyFont="1" applyFill="1" applyBorder="1" applyAlignment="1" applyProtection="1">
      <alignment/>
      <protection/>
    </xf>
    <xf numFmtId="0" fontId="28" fillId="16" borderId="22" xfId="0" applyFont="1" applyFill="1" applyBorder="1" applyAlignment="1" applyProtection="1">
      <alignment/>
      <protection/>
    </xf>
    <xf numFmtId="0" fontId="28" fillId="16" borderId="31" xfId="0" applyFont="1" applyFill="1" applyBorder="1" applyAlignment="1" applyProtection="1">
      <alignment/>
      <protection/>
    </xf>
    <xf numFmtId="0" fontId="28" fillId="16" borderId="30" xfId="0" applyFont="1" applyFill="1" applyBorder="1" applyAlignment="1" applyProtection="1">
      <alignment/>
      <protection/>
    </xf>
    <xf numFmtId="3" fontId="27" fillId="0" borderId="23" xfId="0" applyNumberFormat="1" applyFont="1" applyBorder="1" applyAlignment="1" applyProtection="1">
      <alignment/>
      <protection locked="0"/>
    </xf>
    <xf numFmtId="164" fontId="27" fillId="0" borderId="23" xfId="0" applyNumberFormat="1" applyFont="1" applyBorder="1" applyAlignment="1" applyProtection="1">
      <alignment/>
      <protection/>
    </xf>
    <xf numFmtId="0" fontId="28" fillId="16" borderId="31" xfId="0" applyFont="1" applyFill="1" applyBorder="1" applyAlignment="1" applyProtection="1">
      <alignment/>
      <protection/>
    </xf>
    <xf numFmtId="3" fontId="27" fillId="0" borderId="22" xfId="0" applyNumberFormat="1" applyFont="1" applyBorder="1" applyAlignment="1" applyProtection="1">
      <alignment/>
      <protection locked="0"/>
    </xf>
    <xf numFmtId="164" fontId="27" fillId="0" borderId="22" xfId="0" applyNumberFormat="1" applyFont="1" applyBorder="1" applyAlignment="1" applyProtection="1">
      <alignment/>
      <protection/>
    </xf>
    <xf numFmtId="3" fontId="27" fillId="0" borderId="25" xfId="0" applyNumberFormat="1" applyFont="1" applyBorder="1" applyAlignment="1" applyProtection="1">
      <alignment/>
      <protection locked="0"/>
    </xf>
    <xf numFmtId="164" fontId="27" fillId="0" borderId="25" xfId="0" applyNumberFormat="1" applyFont="1" applyBorder="1" applyAlignment="1" applyProtection="1">
      <alignment/>
      <protection/>
    </xf>
    <xf numFmtId="3" fontId="31" fillId="0" borderId="31" xfId="0" applyNumberFormat="1" applyFont="1" applyBorder="1" applyAlignment="1" applyProtection="1">
      <alignment/>
      <protection/>
    </xf>
    <xf numFmtId="164" fontId="27" fillId="0" borderId="31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17" borderId="29" xfId="0" applyFont="1" applyFill="1" applyBorder="1" applyAlignment="1" applyProtection="1">
      <alignment horizontal="center"/>
      <protection/>
    </xf>
    <xf numFmtId="0" fontId="28" fillId="17" borderId="32" xfId="0" applyFont="1" applyFill="1" applyBorder="1" applyAlignment="1" applyProtection="1">
      <alignment/>
      <protection/>
    </xf>
    <xf numFmtId="164" fontId="27" fillId="0" borderId="21" xfId="0" applyNumberFormat="1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9" fillId="16" borderId="18" xfId="0" applyFont="1" applyFill="1" applyBorder="1" applyAlignment="1" applyProtection="1">
      <alignment horizontal="left"/>
      <protection/>
    </xf>
    <xf numFmtId="0" fontId="29" fillId="16" borderId="19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right"/>
      <protection/>
    </xf>
    <xf numFmtId="3" fontId="27" fillId="16" borderId="26" xfId="0" applyNumberFormat="1" applyFont="1" applyFill="1" applyBorder="1" applyAlignment="1" applyProtection="1">
      <alignment/>
      <protection/>
    </xf>
    <xf numFmtId="164" fontId="27" fillId="16" borderId="26" xfId="0" applyNumberFormat="1" applyFont="1" applyFill="1" applyBorder="1" applyAlignment="1" applyProtection="1">
      <alignment/>
      <protection/>
    </xf>
    <xf numFmtId="0" fontId="28" fillId="16" borderId="17" xfId="0" applyFont="1" applyFill="1" applyBorder="1" applyAlignment="1" applyProtection="1">
      <alignment horizontal="left" wrapText="1"/>
      <protection/>
    </xf>
    <xf numFmtId="0" fontId="28" fillId="16" borderId="19" xfId="0" applyFont="1" applyFill="1" applyBorder="1" applyAlignment="1" applyProtection="1">
      <alignment horizontal="left" wrapText="1"/>
      <protection/>
    </xf>
    <xf numFmtId="3" fontId="27" fillId="16" borderId="22" xfId="0" applyNumberFormat="1" applyFont="1" applyFill="1" applyBorder="1" applyAlignment="1" applyProtection="1">
      <alignment/>
      <protection/>
    </xf>
    <xf numFmtId="164" fontId="27" fillId="16" borderId="22" xfId="0" applyNumberFormat="1" applyFont="1" applyFill="1" applyBorder="1" applyAlignment="1" applyProtection="1">
      <alignment/>
      <protection/>
    </xf>
    <xf numFmtId="0" fontId="28" fillId="16" borderId="20" xfId="0" applyFont="1" applyFill="1" applyBorder="1" applyAlignment="1" applyProtection="1">
      <alignment horizontal="left" wrapText="1"/>
      <protection/>
    </xf>
    <xf numFmtId="3" fontId="27" fillId="0" borderId="21" xfId="0" applyNumberFormat="1" applyFont="1" applyBorder="1" applyAlignment="1" applyProtection="1">
      <alignment/>
      <protection locked="0"/>
    </xf>
    <xf numFmtId="3" fontId="27" fillId="0" borderId="21" xfId="0" applyNumberFormat="1" applyFont="1" applyBorder="1" applyAlignment="1" applyProtection="1">
      <alignment/>
      <protection/>
    </xf>
    <xf numFmtId="3" fontId="27" fillId="0" borderId="19" xfId="0" applyNumberFormat="1" applyFont="1" applyBorder="1" applyAlignment="1" applyProtection="1">
      <alignment horizontal="right"/>
      <protection locked="0"/>
    </xf>
    <xf numFmtId="3" fontId="27" fillId="0" borderId="19" xfId="0" applyNumberFormat="1" applyFont="1" applyBorder="1" applyAlignment="1" applyProtection="1">
      <alignment horizontal="right"/>
      <protection/>
    </xf>
    <xf numFmtId="164" fontId="27" fillId="0" borderId="19" xfId="0" applyNumberFormat="1" applyFont="1" applyBorder="1" applyAlignment="1" applyProtection="1">
      <alignment horizontal="right"/>
      <protection/>
    </xf>
    <xf numFmtId="3" fontId="27" fillId="0" borderId="20" xfId="0" applyNumberFormat="1" applyFont="1" applyBorder="1" applyAlignment="1" applyProtection="1">
      <alignment/>
      <protection/>
    </xf>
    <xf numFmtId="0" fontId="28" fillId="0" borderId="33" xfId="0" applyFont="1" applyBorder="1" applyAlignment="1" applyProtection="1">
      <alignment horizontal="right" wrapText="1"/>
      <protection/>
    </xf>
    <xf numFmtId="0" fontId="34" fillId="0" borderId="0" xfId="0" applyFont="1" applyFill="1" applyAlignment="1" applyProtection="1">
      <alignment/>
      <protection/>
    </xf>
    <xf numFmtId="0" fontId="28" fillId="16" borderId="16" xfId="0" applyFont="1" applyFill="1" applyBorder="1" applyAlignment="1" applyProtection="1">
      <alignment horizontal="center"/>
      <protection/>
    </xf>
    <xf numFmtId="0" fontId="28" fillId="16" borderId="19" xfId="0" applyFont="1" applyFill="1" applyBorder="1" applyAlignment="1" applyProtection="1">
      <alignment horizontal="center"/>
      <protection/>
    </xf>
    <xf numFmtId="0" fontId="30" fillId="25" borderId="14" xfId="0" applyNumberFormat="1" applyFont="1" applyFill="1" applyBorder="1" applyAlignment="1" applyProtection="1">
      <alignment horizontal="center"/>
      <protection/>
    </xf>
    <xf numFmtId="0" fontId="28" fillId="16" borderId="34" xfId="0" applyFont="1" applyFill="1" applyBorder="1" applyAlignment="1" applyProtection="1">
      <alignment/>
      <protection/>
    </xf>
    <xf numFmtId="0" fontId="28" fillId="16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25" fillId="17" borderId="35" xfId="0" applyNumberFormat="1" applyFont="1" applyFill="1" applyBorder="1" applyAlignment="1" applyProtection="1">
      <alignment horizontal="center" vertical="center" wrapText="1"/>
      <protection/>
    </xf>
    <xf numFmtId="165" fontId="25" fillId="17" borderId="36" xfId="0" applyNumberFormat="1" applyFont="1" applyFill="1" applyBorder="1" applyAlignment="1" applyProtection="1">
      <alignment horizontal="center" vertical="center" wrapText="1"/>
      <protection/>
    </xf>
    <xf numFmtId="165" fontId="25" fillId="17" borderId="37" xfId="0" applyNumberFormat="1" applyFont="1" applyFill="1" applyBorder="1" applyAlignment="1" applyProtection="1">
      <alignment horizontal="center" vertical="center" wrapText="1"/>
      <protection/>
    </xf>
    <xf numFmtId="165" fontId="25" fillId="17" borderId="38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25" fillId="16" borderId="39" xfId="0" applyNumberFormat="1" applyFont="1" applyFill="1" applyBorder="1" applyAlignment="1" applyProtection="1">
      <alignment/>
      <protection/>
    </xf>
    <xf numFmtId="165" fontId="31" fillId="16" borderId="40" xfId="0" applyNumberFormat="1" applyFont="1" applyFill="1" applyBorder="1" applyAlignment="1" applyProtection="1">
      <alignment/>
      <protection/>
    </xf>
    <xf numFmtId="164" fontId="31" fillId="16" borderId="40" xfId="0" applyNumberFormat="1" applyFont="1" applyFill="1" applyBorder="1" applyAlignment="1" applyProtection="1">
      <alignment/>
      <protection/>
    </xf>
    <xf numFmtId="165" fontId="31" fillId="16" borderId="41" xfId="0" applyNumberFormat="1" applyFont="1" applyFill="1" applyBorder="1" applyAlignment="1" applyProtection="1">
      <alignment/>
      <protection/>
    </xf>
    <xf numFmtId="165" fontId="25" fillId="0" borderId="0" xfId="0" applyNumberFormat="1" applyFont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27" fillId="0" borderId="43" xfId="0" applyNumberFormat="1" applyFont="1" applyBorder="1" applyAlignment="1" applyProtection="1">
      <alignment/>
      <protection locked="0"/>
    </xf>
    <xf numFmtId="165" fontId="35" fillId="0" borderId="43" xfId="0" applyNumberFormat="1" applyFont="1" applyBorder="1" applyAlignment="1" applyProtection="1">
      <alignment/>
      <protection/>
    </xf>
    <xf numFmtId="164" fontId="27" fillId="0" borderId="43" xfId="0" applyNumberFormat="1" applyFont="1" applyBorder="1" applyAlignment="1" applyProtection="1">
      <alignment/>
      <protection/>
    </xf>
    <xf numFmtId="165" fontId="27" fillId="0" borderId="43" xfId="0" applyNumberFormat="1" applyFont="1" applyBorder="1" applyAlignment="1" applyProtection="1">
      <alignment/>
      <protection/>
    </xf>
    <xf numFmtId="165" fontId="0" fillId="0" borderId="44" xfId="0" applyNumberFormat="1" applyFont="1" applyFill="1" applyBorder="1" applyAlignment="1" applyProtection="1">
      <alignment/>
      <protection/>
    </xf>
    <xf numFmtId="165" fontId="27" fillId="0" borderId="14" xfId="0" applyNumberFormat="1" applyFont="1" applyBorder="1" applyAlignment="1" applyProtection="1">
      <alignment/>
      <protection locked="0"/>
    </xf>
    <xf numFmtId="165" fontId="27" fillId="0" borderId="14" xfId="0" applyNumberFormat="1" applyFont="1" applyBorder="1" applyAlignment="1" applyProtection="1">
      <alignment/>
      <protection/>
    </xf>
    <xf numFmtId="164" fontId="27" fillId="0" borderId="14" xfId="0" applyNumberFormat="1" applyFont="1" applyBorder="1" applyAlignment="1" applyProtection="1">
      <alignment/>
      <protection/>
    </xf>
    <xf numFmtId="165" fontId="25" fillId="16" borderId="42" xfId="0" applyNumberFormat="1" applyFont="1" applyFill="1" applyBorder="1" applyAlignment="1" applyProtection="1">
      <alignment/>
      <protection/>
    </xf>
    <xf numFmtId="165" fontId="31" fillId="16" borderId="43" xfId="0" applyNumberFormat="1" applyFont="1" applyFill="1" applyBorder="1" applyAlignment="1" applyProtection="1">
      <alignment/>
      <protection/>
    </xf>
    <xf numFmtId="164" fontId="31" fillId="16" borderId="43" xfId="0" applyNumberFormat="1" applyFont="1" applyFill="1" applyBorder="1" applyAlignment="1" applyProtection="1">
      <alignment/>
      <protection/>
    </xf>
    <xf numFmtId="165" fontId="31" fillId="16" borderId="45" xfId="0" applyNumberFormat="1" applyFont="1" applyFill="1" applyBorder="1" applyAlignment="1" applyProtection="1">
      <alignment/>
      <protection/>
    </xf>
    <xf numFmtId="165" fontId="27" fillId="0" borderId="45" xfId="0" applyNumberFormat="1" applyFont="1" applyBorder="1" applyAlignment="1" applyProtection="1">
      <alignment/>
      <protection locked="0"/>
    </xf>
    <xf numFmtId="165" fontId="27" fillId="0" borderId="46" xfId="0" applyNumberFormat="1" applyFont="1" applyBorder="1" applyAlignment="1" applyProtection="1">
      <alignment/>
      <protection locked="0"/>
    </xf>
    <xf numFmtId="165" fontId="27" fillId="0" borderId="43" xfId="0" applyNumberFormat="1" applyFont="1" applyFill="1" applyBorder="1" applyAlignment="1" applyProtection="1">
      <alignment/>
      <protection locked="0"/>
    </xf>
    <xf numFmtId="164" fontId="27" fillId="0" borderId="43" xfId="0" applyNumberFormat="1" applyFont="1" applyFill="1" applyBorder="1" applyAlignment="1" applyProtection="1">
      <alignment/>
      <protection/>
    </xf>
    <xf numFmtId="165" fontId="27" fillId="0" borderId="14" xfId="0" applyNumberFormat="1" applyFont="1" applyFill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27" fillId="0" borderId="40" xfId="0" applyNumberFormat="1" applyFont="1" applyBorder="1" applyAlignment="1" applyProtection="1">
      <alignment/>
      <protection locked="0"/>
    </xf>
    <xf numFmtId="165" fontId="27" fillId="0" borderId="40" xfId="0" applyNumberFormat="1" applyFont="1" applyBorder="1" applyAlignment="1" applyProtection="1">
      <alignment/>
      <protection/>
    </xf>
    <xf numFmtId="164" fontId="27" fillId="0" borderId="40" xfId="0" applyNumberFormat="1" applyFont="1" applyBorder="1" applyAlignment="1" applyProtection="1">
      <alignment/>
      <protection/>
    </xf>
    <xf numFmtId="165" fontId="27" fillId="0" borderId="41" xfId="0" applyNumberFormat="1" applyFont="1" applyBorder="1" applyAlignment="1" applyProtection="1">
      <alignment/>
      <protection locked="0"/>
    </xf>
    <xf numFmtId="165" fontId="25" fillId="16" borderId="44" xfId="0" applyNumberFormat="1" applyFont="1" applyFill="1" applyBorder="1" applyAlignment="1" applyProtection="1">
      <alignment/>
      <protection/>
    </xf>
    <xf numFmtId="165" fontId="25" fillId="16" borderId="48" xfId="0" applyNumberFormat="1" applyFont="1" applyFill="1" applyBorder="1" applyAlignment="1" applyProtection="1">
      <alignment horizontal="right"/>
      <protection/>
    </xf>
    <xf numFmtId="165" fontId="31" fillId="16" borderId="49" xfId="0" applyNumberFormat="1" applyFont="1" applyFill="1" applyBorder="1" applyAlignment="1" applyProtection="1">
      <alignment/>
      <protection/>
    </xf>
    <xf numFmtId="164" fontId="31" fillId="16" borderId="49" xfId="0" applyNumberFormat="1" applyFont="1" applyFill="1" applyBorder="1" applyAlignment="1" applyProtection="1">
      <alignment/>
      <protection/>
    </xf>
    <xf numFmtId="165" fontId="31" fillId="16" borderId="5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36" fillId="0" borderId="0" xfId="0" applyNumberFormat="1" applyFont="1" applyAlignment="1">
      <alignment/>
    </xf>
    <xf numFmtId="165" fontId="25" fillId="16" borderId="43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Alignment="1">
      <alignment horizontal="center" vertical="center"/>
    </xf>
    <xf numFmtId="1" fontId="36" fillId="22" borderId="43" xfId="0" applyNumberFormat="1" applyFont="1" applyFill="1" applyBorder="1" applyAlignment="1">
      <alignment horizontal="center" vertical="center"/>
    </xf>
    <xf numFmtId="1" fontId="36" fillId="7" borderId="43" xfId="0" applyNumberFormat="1" applyFont="1" applyFill="1" applyBorder="1" applyAlignment="1">
      <alignment horizontal="center" vertical="center"/>
    </xf>
    <xf numFmtId="1" fontId="36" fillId="6" borderId="43" xfId="0" applyNumberFormat="1" applyFont="1" applyFill="1" applyBorder="1" applyAlignment="1">
      <alignment horizontal="center" vertical="center"/>
    </xf>
    <xf numFmtId="165" fontId="36" fillId="22" borderId="0" xfId="0" applyNumberFormat="1" applyFont="1" applyFill="1" applyAlignment="1">
      <alignment/>
    </xf>
    <xf numFmtId="165" fontId="0" fillId="22" borderId="0" xfId="0" applyNumberFormat="1" applyFill="1" applyAlignment="1">
      <alignment/>
    </xf>
    <xf numFmtId="165" fontId="25" fillId="16" borderId="14" xfId="0" applyNumberFormat="1" applyFont="1" applyFill="1" applyBorder="1" applyAlignment="1">
      <alignment horizontal="center" vertical="center" wrapText="1"/>
    </xf>
    <xf numFmtId="165" fontId="25" fillId="0" borderId="51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/>
    </xf>
    <xf numFmtId="165" fontId="36" fillId="7" borderId="0" xfId="0" applyNumberFormat="1" applyFont="1" applyFill="1" applyAlignment="1">
      <alignment/>
    </xf>
    <xf numFmtId="165" fontId="0" fillId="7" borderId="0" xfId="0" applyNumberFormat="1" applyFill="1" applyAlignment="1">
      <alignment/>
    </xf>
    <xf numFmtId="165" fontId="0" fillId="0" borderId="43" xfId="0" applyNumberFormat="1" applyFill="1" applyBorder="1" applyAlignment="1">
      <alignment/>
    </xf>
    <xf numFmtId="165" fontId="36" fillId="6" borderId="0" xfId="0" applyNumberFormat="1" applyFont="1" applyFill="1" applyAlignment="1">
      <alignment/>
    </xf>
    <xf numFmtId="165" fontId="0" fillId="6" borderId="0" xfId="0" applyNumberFormat="1" applyFill="1" applyAlignment="1">
      <alignment/>
    </xf>
    <xf numFmtId="0" fontId="0" fillId="0" borderId="5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7" fillId="25" borderId="53" xfId="0" applyFont="1" applyFill="1" applyBorder="1" applyAlignment="1" applyProtection="1">
      <alignment horizontal="center" wrapText="1"/>
      <protection/>
    </xf>
    <xf numFmtId="0" fontId="38" fillId="0" borderId="54" xfId="0" applyFont="1" applyBorder="1" applyAlignment="1" applyProtection="1">
      <alignment wrapText="1"/>
      <protection/>
    </xf>
    <xf numFmtId="0" fontId="29" fillId="0" borderId="0" xfId="0" applyFont="1" applyAlignment="1" applyProtection="1">
      <alignment wrapText="1"/>
      <protection/>
    </xf>
    <xf numFmtId="0" fontId="28" fillId="16" borderId="16" xfId="0" applyFont="1" applyFill="1" applyBorder="1" applyAlignment="1" applyProtection="1">
      <alignment horizontal="left" wrapText="1"/>
      <protection/>
    </xf>
    <xf numFmtId="3" fontId="35" fillId="0" borderId="26" xfId="0" applyNumberFormat="1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alignment wrapText="1"/>
      <protection/>
    </xf>
    <xf numFmtId="0" fontId="39" fillId="0" borderId="0" xfId="0" applyFont="1" applyAlignment="1" applyProtection="1">
      <alignment wrapText="1"/>
      <protection locked="0"/>
    </xf>
    <xf numFmtId="3" fontId="27" fillId="0" borderId="23" xfId="0" applyNumberFormat="1" applyFont="1" applyBorder="1" applyAlignment="1" applyProtection="1">
      <alignment wrapText="1"/>
      <protection locked="0"/>
    </xf>
    <xf numFmtId="3" fontId="27" fillId="0" borderId="25" xfId="0" applyNumberFormat="1" applyFont="1" applyBorder="1" applyAlignment="1" applyProtection="1">
      <alignment wrapText="1"/>
      <protection locked="0"/>
    </xf>
    <xf numFmtId="0" fontId="28" fillId="16" borderId="15" xfId="0" applyFont="1" applyFill="1" applyBorder="1" applyAlignment="1" applyProtection="1">
      <alignment horizontal="left" wrapText="1"/>
      <protection/>
    </xf>
    <xf numFmtId="3" fontId="27" fillId="26" borderId="15" xfId="0" applyNumberFormat="1" applyFont="1" applyFill="1" applyBorder="1" applyAlignment="1" applyProtection="1">
      <alignment wrapText="1"/>
      <protection locked="0"/>
    </xf>
    <xf numFmtId="3" fontId="27" fillId="26" borderId="0" xfId="0" applyNumberFormat="1" applyFont="1" applyFill="1" applyBorder="1" applyAlignment="1" applyProtection="1">
      <alignment wrapText="1"/>
      <protection/>
    </xf>
    <xf numFmtId="3" fontId="27" fillId="26" borderId="17" xfId="0" applyNumberFormat="1" applyFont="1" applyFill="1" applyBorder="1" applyAlignment="1" applyProtection="1">
      <alignment wrapText="1"/>
      <protection locked="0"/>
    </xf>
    <xf numFmtId="3" fontId="27" fillId="26" borderId="19" xfId="0" applyNumberFormat="1" applyFont="1" applyFill="1" applyBorder="1" applyAlignment="1" applyProtection="1">
      <alignment wrapText="1"/>
      <protection locked="0"/>
    </xf>
    <xf numFmtId="0" fontId="37" fillId="25" borderId="55" xfId="0" applyFont="1" applyFill="1" applyBorder="1" applyAlignment="1" applyProtection="1">
      <alignment horizontal="center" wrapText="1"/>
      <protection/>
    </xf>
    <xf numFmtId="3" fontId="27" fillId="26" borderId="54" xfId="0" applyNumberFormat="1" applyFont="1" applyFill="1" applyBorder="1" applyAlignment="1" applyProtection="1">
      <alignment wrapText="1"/>
      <protection/>
    </xf>
    <xf numFmtId="0" fontId="0" fillId="0" borderId="56" xfId="0" applyBorder="1" applyAlignment="1" applyProtection="1">
      <alignment wrapText="1"/>
      <protection/>
    </xf>
    <xf numFmtId="0" fontId="28" fillId="16" borderId="57" xfId="0" applyFont="1" applyFill="1" applyBorder="1" applyAlignment="1" applyProtection="1">
      <alignment horizontal="left" wrapText="1"/>
      <protection/>
    </xf>
    <xf numFmtId="3" fontId="27" fillId="0" borderId="26" xfId="0" applyNumberFormat="1" applyFont="1" applyFill="1" applyBorder="1" applyAlignment="1" applyProtection="1">
      <alignment wrapText="1"/>
      <protection locked="0"/>
    </xf>
    <xf numFmtId="0" fontId="28" fillId="16" borderId="45" xfId="0" applyFont="1" applyFill="1" applyBorder="1" applyAlignment="1" applyProtection="1">
      <alignment horizontal="left" wrapText="1"/>
      <protection/>
    </xf>
    <xf numFmtId="3" fontId="27" fillId="0" borderId="24" xfId="0" applyNumberFormat="1" applyFont="1" applyBorder="1" applyAlignment="1" applyProtection="1">
      <alignment wrapText="1"/>
      <protection locked="0"/>
    </xf>
    <xf numFmtId="0" fontId="28" fillId="16" borderId="23" xfId="0" applyFont="1" applyFill="1" applyBorder="1" applyAlignment="1" applyProtection="1">
      <alignment horizontal="left" wrapText="1"/>
      <protection/>
    </xf>
    <xf numFmtId="0" fontId="28" fillId="16" borderId="25" xfId="0" applyFont="1" applyFill="1" applyBorder="1" applyAlignment="1" applyProtection="1">
      <alignment horizontal="left" wrapText="1"/>
      <protection/>
    </xf>
    <xf numFmtId="0" fontId="0" fillId="0" borderId="52" xfId="0" applyBorder="1" applyAlignment="1" applyProtection="1">
      <alignment wrapText="1"/>
      <protection/>
    </xf>
    <xf numFmtId="0" fontId="37" fillId="25" borderId="58" xfId="0" applyFont="1" applyFill="1" applyBorder="1" applyAlignment="1" applyProtection="1">
      <alignment horizontal="center" wrapText="1"/>
      <protection/>
    </xf>
    <xf numFmtId="0" fontId="0" fillId="0" borderId="54" xfId="0" applyBorder="1" applyAlignment="1" applyProtection="1">
      <alignment wrapText="1"/>
      <protection/>
    </xf>
    <xf numFmtId="3" fontId="27" fillId="0" borderId="20" xfId="0" applyNumberFormat="1" applyFont="1" applyBorder="1" applyAlignment="1" applyProtection="1">
      <alignment wrapText="1"/>
      <protection locked="0"/>
    </xf>
    <xf numFmtId="0" fontId="28" fillId="16" borderId="26" xfId="0" applyFont="1" applyFill="1" applyBorder="1" applyAlignment="1" applyProtection="1">
      <alignment horizontal="left" wrapText="1"/>
      <protection/>
    </xf>
    <xf numFmtId="0" fontId="28" fillId="16" borderId="22" xfId="0" applyFont="1" applyFill="1" applyBorder="1" applyAlignment="1" applyProtection="1">
      <alignment horizontal="left" wrapText="1"/>
      <protection/>
    </xf>
    <xf numFmtId="3" fontId="27" fillId="0" borderId="16" xfId="0" applyNumberFormat="1" applyFont="1" applyFill="1" applyBorder="1" applyAlignment="1" applyProtection="1">
      <alignment wrapText="1"/>
      <protection locked="0"/>
    </xf>
    <xf numFmtId="3" fontId="40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27" fillId="0" borderId="26" xfId="0" applyNumberFormat="1" applyFont="1" applyBorder="1" applyAlignment="1" applyProtection="1">
      <alignment wrapText="1"/>
      <protection locked="0"/>
    </xf>
    <xf numFmtId="3" fontId="27" fillId="26" borderId="22" xfId="0" applyNumberFormat="1" applyFont="1" applyFill="1" applyBorder="1" applyAlignment="1" applyProtection="1">
      <alignment wrapText="1"/>
      <protection locked="0"/>
    </xf>
    <xf numFmtId="3" fontId="27" fillId="26" borderId="23" xfId="0" applyNumberFormat="1" applyFont="1" applyFill="1" applyBorder="1" applyAlignment="1" applyProtection="1">
      <alignment wrapText="1"/>
      <protection locked="0"/>
    </xf>
    <xf numFmtId="3" fontId="27" fillId="26" borderId="25" xfId="0" applyNumberFormat="1" applyFont="1" applyFill="1" applyBorder="1" applyAlignment="1" applyProtection="1">
      <alignment wrapText="1"/>
      <protection locked="0"/>
    </xf>
    <xf numFmtId="0" fontId="37" fillId="25" borderId="38" xfId="0" applyFont="1" applyFill="1" applyBorder="1" applyAlignment="1" applyProtection="1">
      <alignment horizontal="center" wrapText="1"/>
      <protection/>
    </xf>
    <xf numFmtId="3" fontId="27" fillId="0" borderId="56" xfId="0" applyNumberFormat="1" applyFont="1" applyBorder="1" applyAlignment="1" applyProtection="1">
      <alignment wrapText="1"/>
      <protection locked="0"/>
    </xf>
    <xf numFmtId="0" fontId="0" fillId="0" borderId="56" xfId="0" applyBorder="1" applyAlignment="1" applyProtection="1">
      <alignment/>
      <protection/>
    </xf>
    <xf numFmtId="3" fontId="27" fillId="0" borderId="16" xfId="0" applyNumberFormat="1" applyFont="1" applyBorder="1" applyAlignment="1" applyProtection="1">
      <alignment wrapText="1"/>
      <protection locked="0"/>
    </xf>
    <xf numFmtId="3" fontId="27" fillId="26" borderId="0" xfId="0" applyNumberFormat="1" applyFont="1" applyFill="1" applyBorder="1" applyAlignment="1" applyProtection="1">
      <alignment/>
      <protection/>
    </xf>
    <xf numFmtId="3" fontId="27" fillId="0" borderId="28" xfId="0" applyNumberFormat="1" applyFont="1" applyBorder="1" applyAlignment="1" applyProtection="1">
      <alignment wrapText="1"/>
      <protection locked="0"/>
    </xf>
    <xf numFmtId="3" fontId="40" fillId="0" borderId="20" xfId="0" applyNumberFormat="1" applyFont="1" applyBorder="1" applyAlignment="1" applyProtection="1">
      <alignment wrapText="1"/>
      <protection locked="0"/>
    </xf>
    <xf numFmtId="0" fontId="38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29" fillId="0" borderId="0" xfId="0" applyFont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39" fillId="0" borderId="0" xfId="0" applyFont="1" applyAlignment="1" applyProtection="1">
      <alignment/>
      <protection locked="0"/>
    </xf>
    <xf numFmtId="3" fontId="35" fillId="0" borderId="15" xfId="0" applyNumberFormat="1" applyFont="1" applyBorder="1" applyAlignment="1" applyProtection="1">
      <alignment wrapText="1"/>
      <protection locked="0"/>
    </xf>
    <xf numFmtId="3" fontId="27" fillId="0" borderId="18" xfId="0" applyNumberFormat="1" applyFont="1" applyBorder="1" applyAlignment="1" applyProtection="1">
      <alignment wrapText="1"/>
      <protection locked="0"/>
    </xf>
    <xf numFmtId="0" fontId="28" fillId="16" borderId="18" xfId="0" applyFont="1" applyFill="1" applyBorder="1" applyAlignment="1" applyProtection="1">
      <alignment horizontal="left" wrapText="1"/>
      <protection/>
    </xf>
    <xf numFmtId="3" fontId="27" fillId="0" borderId="19" xfId="0" applyNumberFormat="1" applyFont="1" applyBorder="1" applyAlignment="1" applyProtection="1">
      <alignment wrapText="1"/>
      <protection locked="0"/>
    </xf>
    <xf numFmtId="1" fontId="28" fillId="16" borderId="28" xfId="0" applyNumberFormat="1" applyFont="1" applyFill="1" applyBorder="1" applyAlignment="1" applyProtection="1">
      <alignment horizontal="left" wrapText="1"/>
      <protection/>
    </xf>
    <xf numFmtId="1" fontId="29" fillId="16" borderId="59" xfId="0" applyNumberFormat="1" applyFont="1" applyFill="1" applyBorder="1" applyAlignment="1" applyProtection="1">
      <alignment horizontal="center" vertical="center" wrapText="1"/>
      <protection/>
    </xf>
    <xf numFmtId="1" fontId="29" fillId="16" borderId="20" xfId="0" applyNumberFormat="1" applyFont="1" applyFill="1" applyBorder="1" applyAlignment="1" applyProtection="1">
      <alignment horizontal="center" vertical="center" wrapText="1"/>
      <protection/>
    </xf>
    <xf numFmtId="1" fontId="28" fillId="16" borderId="15" xfId="0" applyNumberFormat="1" applyFont="1" applyFill="1" applyBorder="1" applyAlignment="1" applyProtection="1">
      <alignment horizontal="left" wrapText="1"/>
      <protection/>
    </xf>
    <xf numFmtId="3" fontId="27" fillId="0" borderId="0" xfId="0" applyNumberFormat="1" applyFont="1" applyAlignment="1" applyProtection="1">
      <alignment/>
      <protection locked="0"/>
    </xf>
    <xf numFmtId="1" fontId="28" fillId="16" borderId="17" xfId="0" applyNumberFormat="1" applyFont="1" applyFill="1" applyBorder="1" applyAlignment="1" applyProtection="1">
      <alignment horizontal="left" wrapText="1"/>
      <protection/>
    </xf>
    <xf numFmtId="1" fontId="28" fillId="16" borderId="19" xfId="0" applyNumberFormat="1" applyFont="1" applyFill="1" applyBorder="1" applyAlignment="1" applyProtection="1">
      <alignment horizontal="left" wrapText="1"/>
      <protection/>
    </xf>
    <xf numFmtId="1" fontId="29" fillId="16" borderId="28" xfId="0" applyNumberFormat="1" applyFont="1" applyFill="1" applyBorder="1" applyAlignment="1" applyProtection="1">
      <alignment horizontal="left" wrapText="1"/>
      <protection/>
    </xf>
    <xf numFmtId="1" fontId="31" fillId="16" borderId="60" xfId="0" applyNumberFormat="1" applyFont="1" applyFill="1" applyBorder="1" applyAlignment="1" applyProtection="1">
      <alignment/>
      <protection/>
    </xf>
    <xf numFmtId="1" fontId="31" fillId="16" borderId="61" xfId="0" applyNumberFormat="1" applyFont="1" applyFill="1" applyBorder="1" applyAlignment="1" applyProtection="1">
      <alignment/>
      <protection/>
    </xf>
    <xf numFmtId="1" fontId="29" fillId="16" borderId="29" xfId="0" applyNumberFormat="1" applyFont="1" applyFill="1" applyBorder="1" applyAlignment="1" applyProtection="1">
      <alignment horizontal="left" wrapText="1"/>
      <protection/>
    </xf>
    <xf numFmtId="1" fontId="29" fillId="16" borderId="62" xfId="0" applyNumberFormat="1" applyFont="1" applyFill="1" applyBorder="1" applyAlignment="1" applyProtection="1">
      <alignment horizontal="left" wrapText="1"/>
      <protection/>
    </xf>
    <xf numFmtId="1" fontId="29" fillId="16" borderId="32" xfId="0" applyNumberFormat="1" applyFont="1" applyFill="1" applyBorder="1" applyAlignment="1" applyProtection="1">
      <alignment horizontal="left" wrapText="1"/>
      <protection/>
    </xf>
    <xf numFmtId="3" fontId="27" fillId="0" borderId="50" xfId="0" applyNumberFormat="1" applyFont="1" applyBorder="1" applyAlignment="1" applyProtection="1">
      <alignment wrapText="1"/>
      <protection locked="0"/>
    </xf>
    <xf numFmtId="1" fontId="27" fillId="0" borderId="56" xfId="0" applyNumberFormat="1" applyFont="1" applyBorder="1" applyAlignment="1" applyProtection="1">
      <alignment wrapText="1"/>
      <protection/>
    </xf>
    <xf numFmtId="3" fontId="27" fillId="0" borderId="63" xfId="0" applyNumberFormat="1" applyFont="1" applyBorder="1" applyAlignment="1" applyProtection="1">
      <alignment wrapText="1"/>
      <protection locked="0"/>
    </xf>
    <xf numFmtId="3" fontId="31" fillId="16" borderId="55" xfId="0" applyNumberFormat="1" applyFont="1" applyFill="1" applyBorder="1" applyAlignment="1" applyProtection="1">
      <alignment/>
      <protection/>
    </xf>
    <xf numFmtId="1" fontId="31" fillId="0" borderId="56" xfId="0" applyNumberFormat="1" applyFont="1" applyFill="1" applyBorder="1" applyAlignment="1" applyProtection="1">
      <alignment/>
      <protection/>
    </xf>
    <xf numFmtId="3" fontId="31" fillId="16" borderId="59" xfId="0" applyNumberFormat="1" applyFont="1" applyFill="1" applyBorder="1" applyAlignment="1" applyProtection="1">
      <alignment/>
      <protection/>
    </xf>
    <xf numFmtId="3" fontId="27" fillId="0" borderId="15" xfId="0" applyNumberFormat="1" applyFont="1" applyBorder="1" applyAlignment="1" applyProtection="1">
      <alignment wrapText="1"/>
      <protection locked="0"/>
    </xf>
    <xf numFmtId="3" fontId="27" fillId="0" borderId="27" xfId="0" applyNumberFormat="1" applyFont="1" applyBorder="1" applyAlignment="1" applyProtection="1">
      <alignment wrapText="1"/>
      <protection locked="0"/>
    </xf>
    <xf numFmtId="3" fontId="27" fillId="0" borderId="17" xfId="0" applyNumberFormat="1" applyFont="1" applyBorder="1" applyAlignment="1" applyProtection="1">
      <alignment wrapText="1"/>
      <protection locked="0"/>
    </xf>
    <xf numFmtId="0" fontId="28" fillId="16" borderId="21" xfId="0" applyFont="1" applyFill="1" applyBorder="1" applyAlignment="1" applyProtection="1">
      <alignment horizontal="left" wrapText="1"/>
      <protection/>
    </xf>
    <xf numFmtId="3" fontId="31" fillId="16" borderId="64" xfId="0" applyNumberFormat="1" applyFont="1" applyFill="1" applyBorder="1" applyAlignment="1" applyProtection="1">
      <alignment/>
      <protection/>
    </xf>
    <xf numFmtId="0" fontId="41" fillId="0" borderId="54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25" fillId="16" borderId="14" xfId="0" applyNumberFormat="1" applyFont="1" applyFill="1" applyBorder="1" applyAlignment="1" applyProtection="1">
      <alignment horizontal="center" vertical="center" wrapText="1"/>
      <protection hidden="1"/>
    </xf>
    <xf numFmtId="165" fontId="25" fillId="16" borderId="65" xfId="0" applyNumberFormat="1" applyFont="1" applyFill="1" applyBorder="1" applyAlignment="1" applyProtection="1">
      <alignment horizontal="left" wrapText="1"/>
      <protection hidden="1"/>
    </xf>
    <xf numFmtId="165" fontId="0" fillId="0" borderId="43" xfId="0" applyNumberFormat="1" applyBorder="1" applyAlignment="1" applyProtection="1">
      <alignment/>
      <protection hidden="1"/>
    </xf>
    <xf numFmtId="0" fontId="28" fillId="16" borderId="17" xfId="0" applyFont="1" applyFill="1" applyBorder="1" applyAlignment="1" applyProtection="1">
      <alignment horizontal="left" wrapText="1"/>
      <protection hidden="1"/>
    </xf>
    <xf numFmtId="0" fontId="40" fillId="0" borderId="15" xfId="0" applyFont="1" applyBorder="1" applyAlignment="1" applyProtection="1">
      <alignment wrapText="1"/>
      <protection hidden="1"/>
    </xf>
    <xf numFmtId="0" fontId="28" fillId="16" borderId="19" xfId="0" applyFont="1" applyFill="1" applyBorder="1" applyAlignment="1" applyProtection="1">
      <alignment horizontal="left" wrapText="1"/>
      <protection hidden="1"/>
    </xf>
    <xf numFmtId="1" fontId="40" fillId="0" borderId="19" xfId="0" applyNumberFormat="1" applyFont="1" applyBorder="1" applyAlignment="1" applyProtection="1">
      <alignment wrapText="1"/>
      <protection hidden="1"/>
    </xf>
    <xf numFmtId="0" fontId="29" fillId="16" borderId="20" xfId="0" applyFont="1" applyFill="1" applyBorder="1" applyAlignment="1" applyProtection="1">
      <alignment horizontal="left" wrapText="1"/>
      <protection/>
    </xf>
    <xf numFmtId="0" fontId="39" fillId="0" borderId="0" xfId="0" applyFont="1" applyAlignment="1" applyProtection="1">
      <alignment wrapText="1"/>
      <protection/>
    </xf>
    <xf numFmtId="3" fontId="35" fillId="0" borderId="16" xfId="0" applyNumberFormat="1" applyFont="1" applyBorder="1" applyAlignment="1" applyProtection="1">
      <alignment wrapText="1"/>
      <protection locked="0"/>
    </xf>
    <xf numFmtId="3" fontId="35" fillId="0" borderId="22" xfId="0" applyNumberFormat="1" applyFont="1" applyBorder="1" applyAlignment="1" applyProtection="1">
      <alignment wrapText="1"/>
      <protection locked="0"/>
    </xf>
    <xf numFmtId="3" fontId="27" fillId="0" borderId="66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0" fontId="0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28" fillId="16" borderId="28" xfId="0" applyNumberFormat="1" applyFont="1" applyFill="1" applyBorder="1" applyAlignment="1" applyProtection="1">
      <alignment horizontal="center" wrapText="1"/>
      <protection/>
    </xf>
    <xf numFmtId="3" fontId="27" fillId="0" borderId="67" xfId="0" applyNumberFormat="1" applyFont="1" applyBorder="1" applyAlignment="1" applyProtection="1">
      <alignment wrapText="1"/>
      <protection locked="0"/>
    </xf>
    <xf numFmtId="1" fontId="29" fillId="16" borderId="20" xfId="0" applyNumberFormat="1" applyFont="1" applyFill="1" applyBorder="1" applyAlignment="1" applyProtection="1">
      <alignment horizontal="left" wrapText="1"/>
      <protection/>
    </xf>
    <xf numFmtId="1" fontId="28" fillId="16" borderId="20" xfId="0" applyNumberFormat="1" applyFont="1" applyFill="1" applyBorder="1" applyAlignment="1" applyProtection="1">
      <alignment horizontal="left" wrapText="1"/>
      <protection/>
    </xf>
    <xf numFmtId="3" fontId="27" fillId="0" borderId="45" xfId="0" applyNumberFormat="1" applyFont="1" applyBorder="1" applyAlignment="1" applyProtection="1">
      <alignment wrapText="1"/>
      <protection locked="0"/>
    </xf>
    <xf numFmtId="1" fontId="27" fillId="0" borderId="21" xfId="0" applyNumberFormat="1" applyFont="1" applyBorder="1" applyAlignment="1" applyProtection="1">
      <alignment wrapText="1"/>
      <protection/>
    </xf>
    <xf numFmtId="3" fontId="27" fillId="0" borderId="68" xfId="0" applyNumberFormat="1" applyFont="1" applyBorder="1" applyAlignment="1" applyProtection="1">
      <alignment wrapText="1"/>
      <protection locked="0"/>
    </xf>
    <xf numFmtId="3" fontId="27" fillId="0" borderId="55" xfId="0" applyNumberFormat="1" applyFont="1" applyBorder="1" applyAlignment="1" applyProtection="1">
      <alignment wrapText="1"/>
      <protection locked="0"/>
    </xf>
    <xf numFmtId="1" fontId="31" fillId="0" borderId="27" xfId="0" applyNumberFormat="1" applyFont="1" applyFill="1" applyBorder="1" applyAlignment="1" applyProtection="1">
      <alignment/>
      <protection/>
    </xf>
    <xf numFmtId="3" fontId="31" fillId="16" borderId="62" xfId="0" applyNumberFormat="1" applyFont="1" applyFill="1" applyBorder="1" applyAlignment="1" applyProtection="1">
      <alignment/>
      <protection/>
    </xf>
    <xf numFmtId="3" fontId="31" fillId="16" borderId="32" xfId="0" applyNumberFormat="1" applyFont="1" applyFill="1" applyBorder="1" applyAlignment="1" applyProtection="1">
      <alignment/>
      <protection/>
    </xf>
    <xf numFmtId="1" fontId="42" fillId="0" borderId="54" xfId="0" applyNumberFormat="1" applyFont="1" applyFill="1" applyBorder="1" applyAlignment="1" applyProtection="1">
      <alignment/>
      <protection/>
    </xf>
    <xf numFmtId="3" fontId="31" fillId="16" borderId="61" xfId="0" applyNumberFormat="1" applyFont="1" applyFill="1" applyBorder="1" applyAlignment="1" applyProtection="1">
      <alignment/>
      <protection/>
    </xf>
    <xf numFmtId="3" fontId="40" fillId="0" borderId="15" xfId="0" applyNumberFormat="1" applyFont="1" applyBorder="1" applyAlignment="1" applyProtection="1">
      <alignment wrapText="1"/>
      <protection hidden="1"/>
    </xf>
    <xf numFmtId="0" fontId="39" fillId="0" borderId="0" xfId="0" applyFont="1" applyAlignment="1" applyProtection="1">
      <alignment/>
      <protection locked="0"/>
    </xf>
    <xf numFmtId="3" fontId="35" fillId="0" borderId="27" xfId="0" applyNumberFormat="1" applyFont="1" applyBorder="1" applyAlignment="1" applyProtection="1">
      <alignment wrapText="1"/>
      <protection locked="0"/>
    </xf>
    <xf numFmtId="0" fontId="28" fillId="16" borderId="27" xfId="0" applyFont="1" applyFill="1" applyBorder="1" applyAlignment="1" applyProtection="1">
      <alignment horizontal="left" wrapText="1"/>
      <protection/>
    </xf>
    <xf numFmtId="0" fontId="29" fillId="0" borderId="29" xfId="0" applyFont="1" applyBorder="1" applyAlignment="1" applyProtection="1">
      <alignment wrapText="1"/>
      <protection/>
    </xf>
    <xf numFmtId="0" fontId="29" fillId="0" borderId="32" xfId="0" applyFont="1" applyBorder="1" applyAlignment="1" applyProtection="1">
      <alignment wrapText="1"/>
      <protection/>
    </xf>
    <xf numFmtId="165" fontId="27" fillId="0" borderId="45" xfId="0" applyNumberFormat="1" applyFont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5" fontId="27" fillId="0" borderId="49" xfId="0" applyNumberFormat="1" applyFont="1" applyBorder="1" applyAlignment="1" applyProtection="1">
      <alignment/>
      <protection/>
    </xf>
    <xf numFmtId="165" fontId="27" fillId="0" borderId="50" xfId="0" applyNumberFormat="1" applyFont="1" applyBorder="1" applyAlignment="1" applyProtection="1">
      <alignment/>
      <protection/>
    </xf>
    <xf numFmtId="0" fontId="29" fillId="16" borderId="20" xfId="0" applyFont="1" applyFill="1" applyBorder="1" applyAlignment="1" applyProtection="1">
      <alignment horizontal="center" vertical="center" wrapText="1"/>
      <protection/>
    </xf>
    <xf numFmtId="0" fontId="29" fillId="16" borderId="69" xfId="0" applyFont="1" applyFill="1" applyBorder="1" applyAlignment="1" applyProtection="1">
      <alignment horizontal="center" vertical="center" wrapText="1"/>
      <protection/>
    </xf>
    <xf numFmtId="0" fontId="29" fillId="16" borderId="70" xfId="0" applyFont="1" applyFill="1" applyBorder="1" applyAlignment="1" applyProtection="1">
      <alignment horizontal="center" vertical="center" wrapText="1"/>
      <protection/>
    </xf>
    <xf numFmtId="0" fontId="29" fillId="16" borderId="55" xfId="0" applyFont="1" applyFill="1" applyBorder="1" applyAlignment="1" applyProtection="1">
      <alignment horizontal="center" vertical="center" wrapText="1"/>
      <protection/>
    </xf>
    <xf numFmtId="0" fontId="35" fillId="0" borderId="71" xfId="0" applyFont="1" applyBorder="1" applyAlignment="1" applyProtection="1">
      <alignment horizontal="center" wrapText="1"/>
      <protection locked="0"/>
    </xf>
    <xf numFmtId="0" fontId="27" fillId="0" borderId="40" xfId="0" applyFont="1" applyBorder="1" applyAlignment="1" applyProtection="1">
      <alignment horizontal="center" wrapText="1"/>
      <protection locked="0"/>
    </xf>
    <xf numFmtId="0" fontId="27" fillId="0" borderId="41" xfId="0" applyFont="1" applyBorder="1" applyAlignment="1" applyProtection="1">
      <alignment horizontal="center" wrapText="1"/>
      <protection locked="0"/>
    </xf>
    <xf numFmtId="0" fontId="27" fillId="0" borderId="67" xfId="0" applyFont="1" applyBorder="1" applyAlignment="1" applyProtection="1">
      <alignment horizontal="center" wrapText="1"/>
      <protection locked="0"/>
    </xf>
    <xf numFmtId="0" fontId="27" fillId="0" borderId="43" xfId="0" applyFont="1" applyBorder="1" applyAlignment="1" applyProtection="1">
      <alignment horizontal="center" wrapText="1"/>
      <protection locked="0"/>
    </xf>
    <xf numFmtId="0" fontId="27" fillId="0" borderId="63" xfId="0" applyFont="1" applyBorder="1" applyAlignment="1" applyProtection="1">
      <alignment horizontal="center" wrapText="1"/>
      <protection locked="0"/>
    </xf>
    <xf numFmtId="3" fontId="31" fillId="16" borderId="60" xfId="0" applyNumberFormat="1" applyFont="1" applyFill="1" applyBorder="1" applyAlignment="1" applyProtection="1">
      <alignment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9" fillId="16" borderId="28" xfId="0" applyFont="1" applyFill="1" applyBorder="1" applyAlignment="1" applyProtection="1">
      <alignment horizontal="left" wrapText="1"/>
      <protection/>
    </xf>
    <xf numFmtId="3" fontId="31" fillId="16" borderId="20" xfId="0" applyNumberFormat="1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27" fillId="0" borderId="23" xfId="0" applyFont="1" applyBorder="1" applyAlignment="1" applyProtection="1">
      <alignment horizontal="center" wrapText="1"/>
      <protection locked="0"/>
    </xf>
    <xf numFmtId="0" fontId="27" fillId="0" borderId="24" xfId="0" applyFont="1" applyBorder="1" applyAlignment="1" applyProtection="1">
      <alignment horizontal="center" wrapText="1"/>
      <protection locked="0"/>
    </xf>
    <xf numFmtId="0" fontId="29" fillId="0" borderId="0" xfId="0" applyFont="1" applyFill="1" applyBorder="1" applyAlignment="1" applyProtection="1">
      <alignment horizontal="left" wrapText="1"/>
      <protection/>
    </xf>
    <xf numFmtId="3" fontId="31" fillId="0" borderId="0" xfId="0" applyNumberFormat="1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wrapText="1"/>
      <protection locked="0"/>
    </xf>
    <xf numFmtId="0" fontId="27" fillId="0" borderId="18" xfId="0" applyFont="1" applyBorder="1" applyAlignment="1" applyProtection="1">
      <alignment horizontal="center" wrapText="1"/>
      <protection locked="0"/>
    </xf>
    <xf numFmtId="0" fontId="27" fillId="0" borderId="17" xfId="0" applyFont="1" applyBorder="1" applyAlignment="1" applyProtection="1">
      <alignment horizontal="center" wrapText="1"/>
      <protection locked="0"/>
    </xf>
    <xf numFmtId="0" fontId="27" fillId="0" borderId="19" xfId="0" applyFont="1" applyBorder="1" applyAlignment="1" applyProtection="1">
      <alignment horizontal="center" wrapText="1"/>
      <protection locked="0"/>
    </xf>
    <xf numFmtId="3" fontId="31" fillId="16" borderId="28" xfId="0" applyNumberFormat="1" applyFont="1" applyFill="1" applyBorder="1" applyAlignment="1" applyProtection="1">
      <alignment/>
      <protection/>
    </xf>
    <xf numFmtId="0" fontId="27" fillId="0" borderId="57" xfId="0" applyFont="1" applyBorder="1" applyAlignment="1" applyProtection="1">
      <alignment horizontal="center" wrapText="1"/>
      <protection locked="0"/>
    </xf>
    <xf numFmtId="3" fontId="31" fillId="0" borderId="59" xfId="0" applyNumberFormat="1" applyFont="1" applyBorder="1" applyAlignment="1" applyProtection="1">
      <alignment/>
      <protection/>
    </xf>
    <xf numFmtId="3" fontId="31" fillId="0" borderId="60" xfId="0" applyNumberFormat="1" applyFont="1" applyBorder="1" applyAlignment="1" applyProtection="1">
      <alignment/>
      <protection/>
    </xf>
    <xf numFmtId="3" fontId="31" fillId="0" borderId="61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31" fillId="0" borderId="20" xfId="0" applyNumberFormat="1" applyFont="1" applyBorder="1" applyAlignment="1" applyProtection="1">
      <alignment/>
      <protection/>
    </xf>
    <xf numFmtId="3" fontId="28" fillId="0" borderId="0" xfId="0" applyNumberFormat="1" applyFont="1" applyAlignment="1">
      <alignment horizontal="center" vertical="center"/>
    </xf>
    <xf numFmtId="3" fontId="28" fillId="16" borderId="0" xfId="0" applyNumberFormat="1" applyFont="1" applyFill="1" applyAlignment="1">
      <alignment horizontal="center" vertical="center"/>
    </xf>
    <xf numFmtId="3" fontId="43" fillId="0" borderId="0" xfId="0" applyNumberFormat="1" applyFont="1" applyAlignment="1">
      <alignment horizontal="left" vertical="center"/>
    </xf>
    <xf numFmtId="3" fontId="44" fillId="0" borderId="0" xfId="0" applyNumberFormat="1" applyFont="1" applyAlignment="1">
      <alignment horizontal="center" vertical="center"/>
    </xf>
    <xf numFmtId="3" fontId="45" fillId="0" borderId="0" xfId="0" applyNumberFormat="1" applyFont="1" applyAlignment="1">
      <alignment horizontal="center" vertical="center"/>
    </xf>
    <xf numFmtId="3" fontId="45" fillId="0" borderId="0" xfId="0" applyNumberFormat="1" applyFont="1" applyFill="1" applyAlignment="1">
      <alignment horizontal="left" vertical="center"/>
    </xf>
    <xf numFmtId="3" fontId="46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3" fontId="46" fillId="0" borderId="67" xfId="0" applyNumberFormat="1" applyFont="1" applyBorder="1" applyAlignment="1">
      <alignment horizontal="center" vertical="center" wrapText="1"/>
    </xf>
    <xf numFmtId="3" fontId="46" fillId="0" borderId="43" xfId="0" applyNumberFormat="1" applyFont="1" applyBorder="1" applyAlignment="1">
      <alignment horizontal="center" vertical="center" wrapText="1"/>
    </xf>
    <xf numFmtId="3" fontId="46" fillId="0" borderId="65" xfId="0" applyNumberFormat="1" applyFont="1" applyBorder="1" applyAlignment="1">
      <alignment horizontal="center" vertical="center" wrapText="1"/>
    </xf>
    <xf numFmtId="3" fontId="46" fillId="0" borderId="72" xfId="0" applyNumberFormat="1" applyFont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/>
    </xf>
    <xf numFmtId="3" fontId="46" fillId="0" borderId="53" xfId="0" applyNumberFormat="1" applyFont="1" applyBorder="1" applyAlignment="1">
      <alignment horizontal="center" vertical="center"/>
    </xf>
    <xf numFmtId="3" fontId="46" fillId="0" borderId="68" xfId="0" applyNumberFormat="1" applyFont="1" applyBorder="1" applyAlignment="1">
      <alignment horizontal="center" vertical="center"/>
    </xf>
    <xf numFmtId="3" fontId="46" fillId="0" borderId="43" xfId="0" applyNumberFormat="1" applyFont="1" applyBorder="1" applyAlignment="1">
      <alignment horizontal="center" vertical="center"/>
    </xf>
    <xf numFmtId="3" fontId="46" fillId="0" borderId="67" xfId="0" applyNumberFormat="1" applyFont="1" applyBorder="1" applyAlignment="1">
      <alignment horizontal="center" vertical="center"/>
    </xf>
    <xf numFmtId="3" fontId="46" fillId="0" borderId="65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 applyProtection="1">
      <alignment horizontal="center" vertical="center"/>
      <protection hidden="1"/>
    </xf>
    <xf numFmtId="3" fontId="46" fillId="0" borderId="71" xfId="0" applyNumberFormat="1" applyFont="1" applyBorder="1" applyAlignment="1">
      <alignment horizontal="center" vertical="center"/>
    </xf>
    <xf numFmtId="3" fontId="46" fillId="0" borderId="40" xfId="0" applyNumberFormat="1" applyFont="1" applyBorder="1" applyAlignment="1">
      <alignment horizontal="center" vertical="center"/>
    </xf>
    <xf numFmtId="3" fontId="46" fillId="0" borderId="73" xfId="0" applyNumberFormat="1" applyFont="1" applyBorder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3" fontId="48" fillId="0" borderId="68" xfId="0" applyNumberFormat="1" applyFont="1" applyFill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3" fontId="48" fillId="0" borderId="68" xfId="0" applyNumberFormat="1" applyFont="1" applyBorder="1" applyAlignment="1">
      <alignment horizontal="center" vertical="center"/>
    </xf>
    <xf numFmtId="3" fontId="48" fillId="0" borderId="67" xfId="0" applyNumberFormat="1" applyFont="1" applyBorder="1" applyAlignment="1">
      <alignment horizontal="center" vertical="center"/>
    </xf>
    <xf numFmtId="3" fontId="49" fillId="0" borderId="0" xfId="0" applyNumberFormat="1" applyFont="1" applyFill="1" applyBorder="1" applyAlignment="1" applyProtection="1">
      <alignment horizontal="center" vertical="center"/>
      <protection hidden="1"/>
    </xf>
    <xf numFmtId="3" fontId="48" fillId="0" borderId="65" xfId="0" applyNumberFormat="1" applyFont="1" applyBorder="1" applyAlignment="1">
      <alignment horizontal="center" vertical="center"/>
    </xf>
    <xf numFmtId="3" fontId="48" fillId="0" borderId="67" xfId="0" applyNumberFormat="1" applyFont="1" applyFill="1" applyBorder="1" applyAlignment="1">
      <alignment horizontal="center" vertical="center"/>
    </xf>
    <xf numFmtId="3" fontId="48" fillId="0" borderId="43" xfId="0" applyNumberFormat="1" applyFont="1" applyFill="1" applyBorder="1" applyAlignment="1">
      <alignment horizontal="center" vertical="center"/>
    </xf>
    <xf numFmtId="3" fontId="48" fillId="0" borderId="65" xfId="0" applyNumberFormat="1" applyFont="1" applyFill="1" applyBorder="1" applyAlignment="1">
      <alignment horizontal="center" vertical="center"/>
    </xf>
    <xf numFmtId="3" fontId="48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vertical="center" wrapText="1"/>
    </xf>
    <xf numFmtId="0" fontId="50" fillId="0" borderId="0" xfId="0" applyFont="1" applyAlignment="1">
      <alignment/>
    </xf>
    <xf numFmtId="3" fontId="51" fillId="0" borderId="0" xfId="0" applyNumberFormat="1" applyFont="1" applyAlignment="1">
      <alignment horizontal="center" vertical="center"/>
    </xf>
    <xf numFmtId="3" fontId="28" fillId="0" borderId="0" xfId="0" applyNumberFormat="1" applyFont="1" applyFill="1" applyAlignment="1">
      <alignment horizontal="left" vertical="center"/>
    </xf>
    <xf numFmtId="3" fontId="52" fillId="0" borderId="0" xfId="0" applyNumberFormat="1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3" fontId="54" fillId="0" borderId="0" xfId="0" applyNumberFormat="1" applyFont="1" applyAlignment="1">
      <alignment horizontal="center" vertical="center"/>
    </xf>
    <xf numFmtId="0" fontId="55" fillId="16" borderId="74" xfId="0" applyFont="1" applyFill="1" applyBorder="1" applyAlignment="1" applyProtection="1">
      <alignment horizontal="right"/>
      <protection/>
    </xf>
    <xf numFmtId="166" fontId="36" fillId="16" borderId="75" xfId="0" applyNumberFormat="1" applyFont="1" applyFill="1" applyBorder="1" applyAlignment="1" applyProtection="1">
      <alignment horizontal="right"/>
      <protection locked="0"/>
    </xf>
    <xf numFmtId="3" fontId="53" fillId="0" borderId="0" xfId="0" applyNumberFormat="1" applyFont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16" borderId="0" xfId="0" applyFont="1" applyFill="1" applyAlignment="1">
      <alignment/>
    </xf>
    <xf numFmtId="0" fontId="48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166" fontId="36" fillId="16" borderId="75" xfId="0" applyNumberFormat="1" applyFont="1" applyFill="1" applyBorder="1" applyAlignment="1" applyProtection="1">
      <alignment horizontal="right"/>
      <protection/>
    </xf>
    <xf numFmtId="0" fontId="25" fillId="0" borderId="0" xfId="0" applyFont="1" applyAlignment="1">
      <alignment horizontal="center" vertical="center" wrapText="1"/>
    </xf>
    <xf numFmtId="0" fontId="28" fillId="16" borderId="43" xfId="0" applyFont="1" applyFill="1" applyBorder="1" applyAlignment="1" applyProtection="1">
      <alignment horizontal="left" wrapText="1"/>
      <protection/>
    </xf>
    <xf numFmtId="3" fontId="40" fillId="0" borderId="43" xfId="0" applyNumberFormat="1" applyFont="1" applyBorder="1" applyAlignment="1" applyProtection="1">
      <alignment wrapText="1"/>
      <protection hidden="1"/>
    </xf>
    <xf numFmtId="1" fontId="40" fillId="0" borderId="43" xfId="0" applyNumberFormat="1" applyFont="1" applyBorder="1" applyAlignment="1" applyProtection="1">
      <alignment wrapText="1"/>
      <protection hidden="1"/>
    </xf>
    <xf numFmtId="3" fontId="46" fillId="0" borderId="68" xfId="0" applyNumberFormat="1" applyFont="1" applyBorder="1" applyAlignment="1">
      <alignment horizontal="center" vertical="center" wrapText="1"/>
    </xf>
    <xf numFmtId="164" fontId="28" fillId="0" borderId="0" xfId="0" applyNumberFormat="1" applyFont="1" applyAlignment="1">
      <alignment horizontal="center" vertical="center"/>
    </xf>
    <xf numFmtId="3" fontId="28" fillId="0" borderId="76" xfId="0" applyNumberFormat="1" applyFont="1" applyBorder="1" applyAlignment="1">
      <alignment horizontal="center" vertical="center"/>
    </xf>
    <xf numFmtId="3" fontId="28" fillId="0" borderId="68" xfId="0" applyNumberFormat="1" applyFont="1" applyBorder="1" applyAlignment="1">
      <alignment horizontal="center" vertical="center"/>
    </xf>
    <xf numFmtId="3" fontId="28" fillId="0" borderId="0" xfId="0" applyNumberFormat="1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/>
      <protection hidden="1"/>
    </xf>
    <xf numFmtId="3" fontId="28" fillId="16" borderId="0" xfId="0" applyNumberFormat="1" applyFont="1" applyFill="1" applyAlignment="1" applyProtection="1">
      <alignment horizontal="center" vertical="center"/>
      <protection hidden="1"/>
    </xf>
    <xf numFmtId="3" fontId="43" fillId="0" borderId="0" xfId="0" applyNumberFormat="1" applyFont="1" applyAlignment="1" applyProtection="1">
      <alignment horizontal="left" vertical="center"/>
      <protection hidden="1"/>
    </xf>
    <xf numFmtId="0" fontId="48" fillId="16" borderId="0" xfId="0" applyFont="1" applyFill="1" applyAlignment="1" applyProtection="1">
      <alignment/>
      <protection hidden="1"/>
    </xf>
    <xf numFmtId="3" fontId="45" fillId="0" borderId="0" xfId="0" applyNumberFormat="1" applyFont="1" applyAlignment="1" applyProtection="1">
      <alignment horizontal="center" vertical="center"/>
      <protection hidden="1"/>
    </xf>
    <xf numFmtId="3" fontId="45" fillId="0" borderId="0" xfId="0" applyNumberFormat="1" applyFont="1" applyBorder="1" applyAlignment="1" applyProtection="1">
      <alignment horizontal="center" vertical="center"/>
      <protection hidden="1"/>
    </xf>
    <xf numFmtId="3" fontId="45" fillId="0" borderId="76" xfId="0" applyNumberFormat="1" applyFont="1" applyBorder="1" applyAlignment="1" applyProtection="1">
      <alignment horizontal="center" vertical="center"/>
      <protection hidden="1"/>
    </xf>
    <xf numFmtId="3" fontId="28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50" fillId="0" borderId="0" xfId="0" applyFont="1" applyAlignment="1" applyProtection="1">
      <alignment/>
      <protection hidden="1"/>
    </xf>
    <xf numFmtId="0" fontId="28" fillId="0" borderId="67" xfId="0" applyFont="1" applyFill="1" applyBorder="1" applyAlignment="1" applyProtection="1">
      <alignment horizontal="left" wrapText="1"/>
      <protection hidden="1"/>
    </xf>
    <xf numFmtId="3" fontId="40" fillId="0" borderId="68" xfId="0" applyNumberFormat="1" applyFont="1" applyBorder="1" applyAlignment="1" applyProtection="1">
      <alignment wrapText="1"/>
      <protection hidden="1"/>
    </xf>
    <xf numFmtId="1" fontId="40" fillId="0" borderId="65" xfId="0" applyNumberFormat="1" applyFont="1" applyBorder="1" applyAlignment="1" applyProtection="1">
      <alignment wrapText="1"/>
      <protection hidden="1"/>
    </xf>
    <xf numFmtId="0" fontId="40" fillId="0" borderId="0" xfId="0" applyFont="1" applyBorder="1" applyAlignment="1" applyProtection="1">
      <alignment wrapText="1"/>
      <protection hidden="1"/>
    </xf>
    <xf numFmtId="0" fontId="40" fillId="0" borderId="65" xfId="0" applyFont="1" applyBorder="1" applyAlignment="1" applyProtection="1">
      <alignment wrapText="1"/>
      <protection hidden="1"/>
    </xf>
    <xf numFmtId="0" fontId="48" fillId="0" borderId="0" xfId="0" applyFont="1" applyFill="1" applyAlignment="1" applyProtection="1">
      <alignment/>
      <protection hidden="1"/>
    </xf>
    <xf numFmtId="0" fontId="40" fillId="0" borderId="76" xfId="0" applyFont="1" applyBorder="1" applyAlignment="1" applyProtection="1">
      <alignment wrapText="1"/>
      <protection hidden="1"/>
    </xf>
    <xf numFmtId="3" fontId="28" fillId="0" borderId="66" xfId="0" applyNumberFormat="1" applyFont="1" applyBorder="1" applyAlignment="1" applyProtection="1">
      <alignment horizontal="center" vertical="center"/>
      <protection hidden="1"/>
    </xf>
    <xf numFmtId="0" fontId="40" fillId="0" borderId="68" xfId="0" applyFont="1" applyBorder="1" applyAlignment="1" applyProtection="1">
      <alignment wrapText="1"/>
      <protection hidden="1"/>
    </xf>
    <xf numFmtId="3" fontId="46" fillId="0" borderId="0" xfId="0" applyNumberFormat="1" applyFont="1" applyAlignment="1" applyProtection="1">
      <alignment horizontal="center" vertical="center"/>
      <protection hidden="1"/>
    </xf>
    <xf numFmtId="3" fontId="48" fillId="0" borderId="0" xfId="0" applyNumberFormat="1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/>
      <protection hidden="1"/>
    </xf>
    <xf numFmtId="0" fontId="55" fillId="16" borderId="74" xfId="0" applyFont="1" applyFill="1" applyBorder="1" applyAlignment="1" applyProtection="1">
      <alignment horizontal="right"/>
      <protection hidden="1"/>
    </xf>
    <xf numFmtId="166" fontId="36" fillId="16" borderId="75" xfId="0" applyNumberFormat="1" applyFont="1" applyFill="1" applyBorder="1" applyAlignment="1" applyProtection="1">
      <alignment horizontal="right"/>
      <protection hidden="1" locked="0"/>
    </xf>
    <xf numFmtId="0" fontId="28" fillId="0" borderId="66" xfId="0" applyFont="1" applyFill="1" applyBorder="1" applyAlignment="1" applyProtection="1">
      <alignment horizontal="left" wrapText="1"/>
      <protection hidden="1"/>
    </xf>
    <xf numFmtId="1" fontId="40" fillId="0" borderId="66" xfId="0" applyNumberFormat="1" applyFont="1" applyBorder="1" applyAlignment="1" applyProtection="1">
      <alignment wrapText="1"/>
      <protection hidden="1"/>
    </xf>
    <xf numFmtId="3" fontId="40" fillId="0" borderId="76" xfId="0" applyNumberFormat="1" applyFont="1" applyBorder="1" applyAlignment="1" applyProtection="1">
      <alignment wrapText="1"/>
      <protection hidden="1"/>
    </xf>
    <xf numFmtId="3" fontId="28" fillId="0" borderId="0" xfId="0" applyNumberFormat="1" applyFont="1" applyAlignment="1" applyProtection="1">
      <alignment horizontal="center" vertical="center"/>
      <protection/>
    </xf>
    <xf numFmtId="0" fontId="48" fillId="16" borderId="0" xfId="0" applyFont="1" applyFill="1" applyAlignment="1" applyProtection="1">
      <alignment/>
      <protection/>
    </xf>
    <xf numFmtId="3" fontId="50" fillId="0" borderId="0" xfId="0" applyNumberFormat="1" applyFont="1" applyBorder="1" applyAlignment="1" applyProtection="1">
      <alignment vertical="center"/>
      <protection/>
    </xf>
    <xf numFmtId="3" fontId="45" fillId="0" borderId="0" xfId="0" applyNumberFormat="1" applyFont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3" fontId="46" fillId="0" borderId="0" xfId="0" applyNumberFormat="1" applyFont="1" applyAlignment="1" applyProtection="1">
      <alignment horizontal="center" vertical="center"/>
      <protection/>
    </xf>
    <xf numFmtId="3" fontId="48" fillId="0" borderId="0" xfId="0" applyNumberFormat="1" applyFont="1" applyAlignment="1" applyProtection="1">
      <alignment horizontal="center" vertical="center"/>
      <protection/>
    </xf>
    <xf numFmtId="0" fontId="57" fillId="0" borderId="0" xfId="0" applyFont="1" applyAlignment="1" applyProtection="1">
      <alignment/>
      <protection/>
    </xf>
    <xf numFmtId="3" fontId="31" fillId="0" borderId="21" xfId="0" applyNumberFormat="1" applyFont="1" applyBorder="1" applyAlignment="1" applyProtection="1">
      <alignment/>
      <protection locked="0"/>
    </xf>
    <xf numFmtId="0" fontId="29" fillId="0" borderId="20" xfId="0" applyFont="1" applyBorder="1" applyAlignment="1" applyProtection="1">
      <alignment horizontal="center"/>
      <protection/>
    </xf>
    <xf numFmtId="0" fontId="28" fillId="17" borderId="20" xfId="0" applyFont="1" applyFill="1" applyBorder="1" applyAlignment="1" applyProtection="1">
      <alignment horizontal="center" vertical="center"/>
      <protection/>
    </xf>
    <xf numFmtId="0" fontId="28" fillId="16" borderId="16" xfId="0" applyFont="1" applyFill="1" applyBorder="1" applyAlignment="1" applyProtection="1">
      <alignment horizontal="left"/>
      <protection/>
    </xf>
    <xf numFmtId="0" fontId="28" fillId="16" borderId="17" xfId="0" applyFont="1" applyFill="1" applyBorder="1" applyAlignment="1" applyProtection="1">
      <alignment horizontal="left"/>
      <protection/>
    </xf>
    <xf numFmtId="0" fontId="28" fillId="17" borderId="20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Border="1" applyAlignment="1" applyProtection="1">
      <alignment horizontal="center"/>
      <protection/>
    </xf>
    <xf numFmtId="0" fontId="28" fillId="16" borderId="19" xfId="0" applyFont="1" applyFill="1" applyBorder="1" applyAlignment="1" applyProtection="1">
      <alignment horizontal="left"/>
      <protection/>
    </xf>
    <xf numFmtId="0" fontId="29" fillId="16" borderId="20" xfId="0" applyFont="1" applyFill="1" applyBorder="1" applyAlignment="1" applyProtection="1">
      <alignment horizontal="center" vertical="top"/>
      <protection/>
    </xf>
    <xf numFmtId="0" fontId="28" fillId="17" borderId="20" xfId="0" applyFont="1" applyFill="1" applyBorder="1" applyAlignment="1" applyProtection="1">
      <alignment vertical="top"/>
      <protection/>
    </xf>
    <xf numFmtId="0" fontId="28" fillId="17" borderId="20" xfId="0" applyFont="1" applyFill="1" applyBorder="1" applyAlignment="1" applyProtection="1">
      <alignment horizontal="left" vertical="center"/>
      <protection/>
    </xf>
    <xf numFmtId="0" fontId="29" fillId="16" borderId="28" xfId="0" applyFont="1" applyFill="1" applyBorder="1" applyAlignment="1" applyProtection="1">
      <alignment horizontal="left"/>
      <protection/>
    </xf>
    <xf numFmtId="0" fontId="29" fillId="0" borderId="20" xfId="0" applyFont="1" applyBorder="1" applyAlignment="1" applyProtection="1">
      <alignment horizontal="center" vertical="top"/>
      <protection/>
    </xf>
    <xf numFmtId="0" fontId="28" fillId="16" borderId="59" xfId="0" applyFont="1" applyFill="1" applyBorder="1" applyAlignment="1" applyProtection="1">
      <alignment horizontal="left" vertical="center"/>
      <protection/>
    </xf>
    <xf numFmtId="0" fontId="29" fillId="0" borderId="21" xfId="0" applyFont="1" applyBorder="1" applyAlignment="1" applyProtection="1">
      <alignment horizontal="center"/>
      <protection/>
    </xf>
    <xf numFmtId="0" fontId="29" fillId="0" borderId="20" xfId="0" applyFont="1" applyBorder="1" applyAlignment="1" applyProtection="1">
      <alignment horizontal="center" wrapText="1"/>
      <protection/>
    </xf>
    <xf numFmtId="0" fontId="28" fillId="16" borderId="77" xfId="0" applyFont="1" applyFill="1" applyBorder="1" applyAlignment="1" applyProtection="1">
      <alignment horizontal="left" wrapText="1"/>
      <protection/>
    </xf>
    <xf numFmtId="0" fontId="28" fillId="16" borderId="17" xfId="0" applyFont="1" applyFill="1" applyBorder="1" applyAlignment="1" applyProtection="1">
      <alignment horizontal="left" wrapText="1"/>
      <protection/>
    </xf>
    <xf numFmtId="0" fontId="28" fillId="16" borderId="19" xfId="0" applyFont="1" applyFill="1" applyBorder="1" applyAlignment="1" applyProtection="1">
      <alignment horizontal="left" wrapText="1"/>
      <protection/>
    </xf>
    <xf numFmtId="0" fontId="28" fillId="17" borderId="20" xfId="0" applyFont="1" applyFill="1" applyBorder="1" applyAlignment="1" applyProtection="1">
      <alignment horizontal="left"/>
      <protection/>
    </xf>
    <xf numFmtId="0" fontId="28" fillId="16" borderId="20" xfId="0" applyFont="1" applyFill="1" applyBorder="1" applyAlignment="1" applyProtection="1">
      <alignment horizontal="left" wrapText="1"/>
      <protection/>
    </xf>
    <xf numFmtId="0" fontId="28" fillId="17" borderId="29" xfId="0" applyFont="1" applyFill="1" applyBorder="1" applyAlignment="1" applyProtection="1">
      <alignment horizontal="center" vertical="center"/>
      <protection/>
    </xf>
    <xf numFmtId="0" fontId="29" fillId="26" borderId="20" xfId="0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right"/>
      <protection/>
    </xf>
    <xf numFmtId="0" fontId="28" fillId="17" borderId="21" xfId="0" applyFont="1" applyFill="1" applyBorder="1" applyAlignment="1" applyProtection="1">
      <alignment horizontal="left"/>
      <protection/>
    </xf>
    <xf numFmtId="0" fontId="28" fillId="17" borderId="16" xfId="0" applyFont="1" applyFill="1" applyBorder="1" applyAlignment="1" applyProtection="1">
      <alignment horizontal="left"/>
      <protection/>
    </xf>
    <xf numFmtId="0" fontId="28" fillId="17" borderId="17" xfId="0" applyFont="1" applyFill="1" applyBorder="1" applyAlignment="1" applyProtection="1">
      <alignment horizontal="left"/>
      <protection/>
    </xf>
    <xf numFmtId="0" fontId="28" fillId="17" borderId="19" xfId="0" applyFont="1" applyFill="1" applyBorder="1" applyAlignment="1" applyProtection="1">
      <alignment horizontal="left"/>
      <protection/>
    </xf>
    <xf numFmtId="165" fontId="25" fillId="16" borderId="43" xfId="0" applyNumberFormat="1" applyFont="1" applyFill="1" applyBorder="1" applyAlignment="1">
      <alignment horizontal="left" wrapText="1"/>
    </xf>
    <xf numFmtId="165" fontId="25" fillId="16" borderId="65" xfId="0" applyNumberFormat="1" applyFont="1" applyFill="1" applyBorder="1" applyAlignment="1">
      <alignment horizontal="left" wrapText="1"/>
    </xf>
    <xf numFmtId="0" fontId="29" fillId="0" borderId="35" xfId="0" applyFont="1" applyBorder="1" applyAlignment="1" applyProtection="1">
      <alignment horizontal="center" wrapText="1"/>
      <protection/>
    </xf>
    <xf numFmtId="0" fontId="28" fillId="17" borderId="29" xfId="0" applyFont="1" applyFill="1" applyBorder="1" applyAlignment="1" applyProtection="1">
      <alignment horizontal="left" wrapText="1"/>
      <protection/>
    </xf>
    <xf numFmtId="0" fontId="28" fillId="17" borderId="23" xfId="0" applyFont="1" applyFill="1" applyBorder="1" applyAlignment="1" applyProtection="1">
      <alignment horizontal="left" vertical="center" wrapText="1"/>
      <protection/>
    </xf>
    <xf numFmtId="0" fontId="28" fillId="17" borderId="23" xfId="0" applyFont="1" applyFill="1" applyBorder="1" applyAlignment="1" applyProtection="1">
      <alignment horizontal="left" wrapText="1"/>
      <protection/>
    </xf>
    <xf numFmtId="0" fontId="29" fillId="0" borderId="59" xfId="0" applyFont="1" applyBorder="1" applyAlignment="1" applyProtection="1">
      <alignment horizontal="center" wrapText="1"/>
      <protection/>
    </xf>
    <xf numFmtId="0" fontId="28" fillId="17" borderId="29" xfId="0" applyFont="1" applyFill="1" applyBorder="1" applyAlignment="1" applyProtection="1">
      <alignment horizontal="center" vertical="center" wrapText="1"/>
      <protection/>
    </xf>
    <xf numFmtId="0" fontId="28" fillId="17" borderId="21" xfId="0" applyFont="1" applyFill="1" applyBorder="1" applyAlignment="1" applyProtection="1">
      <alignment horizontal="left" wrapText="1"/>
      <protection/>
    </xf>
    <xf numFmtId="0" fontId="28" fillId="17" borderId="78" xfId="0" applyFont="1" applyFill="1" applyBorder="1" applyAlignment="1" applyProtection="1">
      <alignment horizontal="left" vertical="center" wrapText="1"/>
      <protection/>
    </xf>
    <xf numFmtId="0" fontId="28" fillId="17" borderId="19" xfId="0" applyFont="1" applyFill="1" applyBorder="1" applyAlignment="1" applyProtection="1">
      <alignment horizontal="left" wrapText="1"/>
      <protection/>
    </xf>
    <xf numFmtId="0" fontId="28" fillId="17" borderId="20" xfId="0" applyFont="1" applyFill="1" applyBorder="1" applyAlignment="1" applyProtection="1">
      <alignment horizontal="left" vertical="center" wrapText="1"/>
      <protection/>
    </xf>
    <xf numFmtId="0" fontId="28" fillId="17" borderId="20" xfId="0" applyFont="1" applyFill="1" applyBorder="1" applyAlignment="1" applyProtection="1">
      <alignment horizontal="left" wrapText="1"/>
      <protection/>
    </xf>
    <xf numFmtId="0" fontId="28" fillId="17" borderId="56" xfId="0" applyFont="1" applyFill="1" applyBorder="1" applyAlignment="1" applyProtection="1">
      <alignment horizontal="left" wrapText="1"/>
      <protection/>
    </xf>
    <xf numFmtId="0" fontId="28" fillId="17" borderId="52" xfId="0" applyFont="1" applyFill="1" applyBorder="1" applyAlignment="1" applyProtection="1">
      <alignment horizontal="left" wrapText="1"/>
      <protection/>
    </xf>
    <xf numFmtId="0" fontId="29" fillId="0" borderId="20" xfId="0" applyFont="1" applyBorder="1" applyAlignment="1" applyProtection="1">
      <alignment horizontal="left" wrapText="1"/>
      <protection/>
    </xf>
    <xf numFmtId="1" fontId="29" fillId="0" borderId="20" xfId="0" applyNumberFormat="1" applyFont="1" applyBorder="1" applyAlignment="1" applyProtection="1">
      <alignment horizontal="left" wrapText="1"/>
      <protection/>
    </xf>
    <xf numFmtId="1" fontId="29" fillId="16" borderId="21" xfId="0" applyNumberFormat="1" applyFont="1" applyFill="1" applyBorder="1" applyAlignment="1" applyProtection="1">
      <alignment horizontal="left" wrapText="1"/>
      <protection/>
    </xf>
    <xf numFmtId="1" fontId="28" fillId="16" borderId="27" xfId="0" applyNumberFormat="1" applyFont="1" applyFill="1" applyBorder="1" applyAlignment="1" applyProtection="1">
      <alignment horizontal="left" wrapText="1"/>
      <protection/>
    </xf>
    <xf numFmtId="1" fontId="29" fillId="16" borderId="20" xfId="0" applyNumberFormat="1" applyFont="1" applyFill="1" applyBorder="1" applyAlignment="1" applyProtection="1">
      <alignment horizontal="center" wrapText="1"/>
      <protection/>
    </xf>
    <xf numFmtId="0" fontId="29" fillId="0" borderId="20" xfId="0" applyFont="1" applyBorder="1" applyAlignment="1" applyProtection="1">
      <alignment horizontal="left" wrapText="1"/>
      <protection hidden="1"/>
    </xf>
    <xf numFmtId="1" fontId="28" fillId="16" borderId="27" xfId="0" applyNumberFormat="1" applyFont="1" applyFill="1" applyBorder="1" applyAlignment="1" applyProtection="1">
      <alignment horizontal="center" wrapText="1"/>
      <protection/>
    </xf>
    <xf numFmtId="0" fontId="29" fillId="16" borderId="20" xfId="0" applyFont="1" applyFill="1" applyBorder="1" applyAlignment="1" applyProtection="1">
      <alignment horizontal="left" wrapText="1"/>
      <protection/>
    </xf>
    <xf numFmtId="1" fontId="29" fillId="16" borderId="20" xfId="0" applyNumberFormat="1" applyFont="1" applyFill="1" applyBorder="1" applyAlignment="1" applyProtection="1">
      <alignment horizontal="left" wrapText="1"/>
      <protection/>
    </xf>
    <xf numFmtId="0" fontId="29" fillId="0" borderId="20" xfId="0" applyFont="1" applyBorder="1" applyAlignment="1" applyProtection="1">
      <alignment wrapText="1"/>
      <protection/>
    </xf>
    <xf numFmtId="0" fontId="29" fillId="16" borderId="20" xfId="0" applyFont="1" applyFill="1" applyBorder="1" applyAlignment="1" applyProtection="1">
      <alignment horizontal="left" vertical="center" wrapText="1"/>
      <protection/>
    </xf>
    <xf numFmtId="3" fontId="45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3" fontId="46" fillId="0" borderId="67" xfId="0" applyNumberFormat="1" applyFont="1" applyBorder="1" applyAlignment="1">
      <alignment horizontal="center" vertical="center" wrapText="1"/>
    </xf>
    <xf numFmtId="3" fontId="46" fillId="0" borderId="43" xfId="0" applyNumberFormat="1" applyFont="1" applyBorder="1" applyAlignment="1">
      <alignment horizontal="center" vertical="center" wrapText="1"/>
    </xf>
    <xf numFmtId="3" fontId="46" fillId="0" borderId="65" xfId="0" applyNumberFormat="1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29" fillId="0" borderId="43" xfId="0" applyFont="1" applyBorder="1" applyAlignment="1" applyProtection="1">
      <alignment horizontal="center" wrapText="1"/>
      <protection/>
    </xf>
    <xf numFmtId="3" fontId="50" fillId="0" borderId="0" xfId="0" applyNumberFormat="1" applyFont="1" applyBorder="1" applyAlignment="1">
      <alignment horizontal="left" vertical="center"/>
    </xf>
    <xf numFmtId="3" fontId="58" fillId="0" borderId="67" xfId="0" applyNumberFormat="1" applyFont="1" applyBorder="1" applyAlignment="1">
      <alignment horizontal="center" vertical="center"/>
    </xf>
    <xf numFmtId="3" fontId="46" fillId="0" borderId="67" xfId="0" applyNumberFormat="1" applyFont="1" applyBorder="1" applyAlignment="1">
      <alignment horizontal="center" vertical="center"/>
    </xf>
    <xf numFmtId="3" fontId="46" fillId="0" borderId="43" xfId="0" applyNumberFormat="1" applyFont="1" applyBorder="1" applyAlignment="1">
      <alignment horizontal="center" vertical="center"/>
    </xf>
    <xf numFmtId="3" fontId="46" fillId="0" borderId="65" xfId="0" applyNumberFormat="1" applyFont="1" applyBorder="1" applyAlignment="1">
      <alignment horizontal="center" vertical="center"/>
    </xf>
    <xf numFmtId="3" fontId="50" fillId="0" borderId="0" xfId="0" applyNumberFormat="1" applyFont="1" applyBorder="1" applyAlignment="1" applyProtection="1">
      <alignment horizontal="left" vertical="center"/>
      <protection hidden="1"/>
    </xf>
    <xf numFmtId="0" fontId="29" fillId="0" borderId="68" xfId="0" applyFont="1" applyBorder="1" applyAlignment="1" applyProtection="1">
      <alignment horizontal="center" wrapText="1"/>
      <protection hidden="1"/>
    </xf>
    <xf numFmtId="3" fontId="50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375"/>
          <c:w val="0.96375"/>
          <c:h val="0.871"/>
        </c:manualLayout>
      </c:layout>
      <c:barChart>
        <c:barDir val="col"/>
        <c:grouping val="clustered"/>
        <c:varyColors val="0"/>
        <c:axId val="54092221"/>
        <c:axId val="17067942"/>
      </c:barChart>
      <c:catAx>
        <c:axId val="540922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067942"/>
        <c:crosses val="autoZero"/>
        <c:auto val="1"/>
        <c:lblOffset val="100"/>
        <c:tickLblSkip val="1"/>
        <c:noMultiLvlLbl val="0"/>
      </c:catAx>
      <c:valAx>
        <c:axId val="1706794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09222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18"/>
          <c:w val="0.82725"/>
          <c:h val="0.44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6475"/>
          <c:y val="0.7565"/>
          <c:w val="0.66275"/>
          <c:h val="0.2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4</c:v>
              </c:pt>
              <c:pt idx="1">
                <c:v>27</c:v>
              </c:pt>
              <c:pt idx="2">
                <c:v>3</c:v>
              </c:pt>
              <c:pt idx="3">
                <c:v>3</c:v>
              </c:pt>
              <c:pt idx="4">
                <c:v>26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Aux!$AT$2:$AT$3</c:f>
              <c:strCache>
                <c:ptCount val="2"/>
                <c:pt idx="0">
                  <c:v>Conducción temeraria</c:v>
                </c:pt>
                <c:pt idx="1">
                  <c:v>Conducción sin licencia/permiso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"/>
          <c:y val="0.92275"/>
          <c:w val="0.562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4</c:v>
              </c:pt>
              <c:pt idx="1">
                <c:v>162</c:v>
              </c:pt>
              <c:pt idx="2">
                <c:v>1</c:v>
              </c:pt>
              <c:pt idx="3">
                <c:v>12</c:v>
              </c:pt>
              <c:pt idx="4">
                <c:v>93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9406075"/>
        <c:axId val="19110356"/>
      </c:barChart>
      <c:catAx>
        <c:axId val="394060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110356"/>
        <c:crosses val="autoZero"/>
        <c:auto val="1"/>
        <c:lblOffset val="100"/>
        <c:tickLblSkip val="1"/>
        <c:noMultiLvlLbl val="0"/>
      </c:catAx>
      <c:valAx>
        <c:axId val="191103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40607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7775477"/>
        <c:axId val="4434974"/>
      </c:barChart>
      <c:catAx>
        <c:axId val="377754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4974"/>
        <c:crosses val="autoZero"/>
        <c:auto val="1"/>
        <c:lblOffset val="100"/>
        <c:tickLblSkip val="1"/>
        <c:noMultiLvlLbl val="0"/>
      </c:catAx>
      <c:valAx>
        <c:axId val="44349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7754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9914767"/>
        <c:axId val="23688584"/>
      </c:barChart>
      <c:catAx>
        <c:axId val="399147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88584"/>
        <c:crosses val="autoZero"/>
        <c:auto val="1"/>
        <c:lblOffset val="100"/>
        <c:tickLblSkip val="1"/>
        <c:noMultiLvlLbl val="0"/>
      </c:catAx>
      <c:valAx>
        <c:axId val="236885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1476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Aux!$AE$2:$AE$4</c:f>
              <c:strCache>
                <c:ptCount val="3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1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5"/>
          <c:y val="0.92275"/>
          <c:w val="0.733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Aux!$AF$2:$AF$5</c:f>
              <c:strCache>
                <c:ptCount val="4"/>
                <c:pt idx="0">
                  <c:v>Diligencias Previas Juzgado Instrucción</c:v>
                </c:pt>
                <c:pt idx="1">
                  <c:v>Procedimiento Abreviado Juzgado Penal</c:v>
                </c:pt>
                <c:pt idx="2">
                  <c:v>Jurado Juzgado</c:v>
                </c:pt>
                <c:pt idx="3">
                  <c:v>Jurado Audiencia</c:v>
                </c:pt>
              </c:strCache>
            </c:strRef>
          </c:cat>
          <c:val>
            <c:numLit>
              <c:ptCount val="4"/>
              <c:pt idx="0">
                <c:v>40</c:v>
              </c:pt>
              <c:pt idx="1">
                <c:v>5</c:v>
              </c:pt>
              <c:pt idx="2">
                <c:v>1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"/>
          <c:y val="0.86425"/>
          <c:w val="0.798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Aux!$AG$2:$AG$4</c:f>
              <c:strCache>
                <c:ptCount val="3"/>
                <c:pt idx="0">
                  <c:v>Medio ambiente</c:v>
                </c:pt>
                <c:pt idx="1">
                  <c:v>Flora y fauna</c:v>
                </c:pt>
                <c:pt idx="2">
                  <c:v>Incendios forestales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75"/>
          <c:y val="0.92275"/>
          <c:w val="0.546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25"/>
          <c:y val="0.26425"/>
          <c:w val="0.4465"/>
          <c:h val="0.46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07"/>
          <c:y val="0.4515"/>
          <c:w val="0.371"/>
          <c:h val="0.2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12575"/>
          <c:w val="0.56475"/>
          <c:h val="0.74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5"/>
          <c:y val="0.311"/>
          <c:w val="0.32275"/>
          <c:h val="0.3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"/>
          <c:y val="0.14375"/>
          <c:w val="0.5675"/>
          <c:h val="0.71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21575"/>
          <c:w val="0.24825"/>
          <c:h val="0.4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"/>
          <c:y val="0.2285"/>
          <c:w val="0.5465"/>
          <c:h val="0.52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25"/>
          <c:y val="0.2875"/>
          <c:w val="0.21575"/>
          <c:h val="0.3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25"/>
          <c:y val="0.139"/>
          <c:w val="0.5195"/>
          <c:h val="0.72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25"/>
          <c:y val="0.3525"/>
          <c:w val="0.3505"/>
          <c:h val="0.3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5"/>
          <c:y val="0.309"/>
          <c:w val="0.498"/>
          <c:h val="0.3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25"/>
          <c:y val="0.43625"/>
          <c:w val="0.222"/>
          <c:h val="0.1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25"/>
          <c:y val="0.21425"/>
          <c:w val="0.59125"/>
          <c:h val="0.3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309</c:v>
              </c:pt>
              <c:pt idx="1">
                <c:v>630</c:v>
              </c:pt>
              <c:pt idx="2">
                <c:v>1</c:v>
              </c:pt>
              <c:pt idx="3">
                <c:v>2</c:v>
              </c:pt>
              <c:pt idx="4">
                <c:v>15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78975"/>
          <c:w val="0.804"/>
          <c:h val="0.1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75"/>
          <c:y val="0.30025"/>
          <c:w val="0.4235"/>
          <c:h val="0.39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Jurado</c:v>
                </c:pt>
              </c:strCache>
            </c:strRef>
          </c:cat>
          <c:val>
            <c:numLit>
              <c:ptCount val="4"/>
              <c:pt idx="0">
                <c:v>238</c:v>
              </c:pt>
              <c:pt idx="1">
                <c:v>480</c:v>
              </c:pt>
              <c:pt idx="2">
                <c:v>13</c:v>
              </c:pt>
              <c:pt idx="3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3005"/>
          <c:w val="0.25975"/>
          <c:h val="0.3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"/>
          <c:y val="0.2745"/>
          <c:w val="0.31675"/>
          <c:h val="0.4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Denuncia de particulares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4</c:v>
              </c:pt>
              <c:pt idx="1">
                <c:v>12</c:v>
              </c:pt>
              <c:pt idx="2">
                <c:v>3</c:v>
              </c:pt>
              <c:pt idx="3">
                <c:v>11</c:v>
              </c:pt>
              <c:pt idx="4">
                <c:v>12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15"/>
          <c:y val="0.268"/>
          <c:w val="0.37925"/>
          <c:h val="0.4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55"/>
          <c:w val="0.962"/>
          <c:h val="0.889"/>
        </c:manualLayout>
      </c:layout>
      <c:barChart>
        <c:barDir val="col"/>
        <c:grouping val="clustered"/>
        <c:varyColors val="0"/>
        <c:axId val="19393751"/>
        <c:axId val="40326032"/>
      </c:barChart>
      <c:catAx>
        <c:axId val="193937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26032"/>
        <c:crosses val="autoZero"/>
        <c:auto val="1"/>
        <c:lblOffset val="100"/>
        <c:tickLblSkip val="1"/>
        <c:noMultiLvlLbl val="0"/>
      </c:catAx>
      <c:valAx>
        <c:axId val="403260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9375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95"/>
          <c:y val="0.2745"/>
          <c:w val="0.4085"/>
          <c:h val="0.4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16</c:v>
              </c:pt>
              <c:pt idx="1">
                <c:v>26</c:v>
              </c:pt>
              <c:pt idx="2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3595"/>
          <c:w val="0.29"/>
          <c:h val="0.2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75"/>
          <c:y val="0.24575"/>
          <c:w val="0.43575"/>
          <c:h val="0.5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Aux!$C$2:$C$9</c:f>
              <c:strCache>
                <c:ptCount val="8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</c:strCache>
            </c:strRef>
          </c:cat>
          <c:val>
            <c:numLit>
              <c:ptCount val="8"/>
              <c:pt idx="0">
                <c:v>288</c:v>
              </c:pt>
              <c:pt idx="1">
                <c:v>5</c:v>
              </c:pt>
              <c:pt idx="2">
                <c:v>76</c:v>
              </c:pt>
              <c:pt idx="3">
                <c:v>138</c:v>
              </c:pt>
              <c:pt idx="4">
                <c:v>64</c:v>
              </c:pt>
              <c:pt idx="5">
                <c:v>1</c:v>
              </c:pt>
              <c:pt idx="6">
                <c:v>41</c:v>
              </c:pt>
              <c:pt idx="7">
                <c:v>15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18425"/>
          <c:w val="0.30025"/>
          <c:h val="0.6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4175"/>
          <c:w val="0.482"/>
          <c:h val="0.51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Aux!$AI$2:$AI$7</c:f>
              <c:strCache>
                <c:ptCount val="6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Medidas provisionales previas/coetáneas</c:v>
                </c:pt>
                <c:pt idx="4">
                  <c:v>Incidente modificación medidas contencioso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56</c:v>
              </c:pt>
              <c:pt idx="1">
                <c:v>75</c:v>
              </c:pt>
              <c:pt idx="2">
                <c:v>25</c:v>
              </c:pt>
              <c:pt idx="3">
                <c:v>70</c:v>
              </c:pt>
              <c:pt idx="4">
                <c:v>48</c:v>
              </c:pt>
              <c:pt idx="5">
                <c:v>14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3525"/>
          <c:w val="0.29825"/>
          <c:h val="0.7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7389969"/>
        <c:axId val="45183130"/>
      </c:barChart>
      <c:catAx>
        <c:axId val="273899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183130"/>
        <c:crosses val="autoZero"/>
        <c:auto val="1"/>
        <c:lblOffset val="100"/>
        <c:tickLblSkip val="1"/>
        <c:noMultiLvlLbl val="0"/>
      </c:catAx>
      <c:valAx>
        <c:axId val="451831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38996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994987"/>
        <c:axId val="35954884"/>
      </c:barChart>
      <c:catAx>
        <c:axId val="39949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954884"/>
        <c:crosses val="autoZero"/>
        <c:auto val="1"/>
        <c:lblOffset val="100"/>
        <c:tickLblSkip val="1"/>
        <c:noMultiLvlLbl val="0"/>
      </c:catAx>
      <c:valAx>
        <c:axId val="359548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498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5158501"/>
        <c:axId val="26664462"/>
      </c:barChart>
      <c:catAx>
        <c:axId val="551585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64462"/>
        <c:crosses val="autoZero"/>
        <c:auto val="1"/>
        <c:lblOffset val="100"/>
        <c:tickLblSkip val="1"/>
        <c:noMultiLvlLbl val="0"/>
      </c:catAx>
      <c:valAx>
        <c:axId val="266644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15850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8653567"/>
        <c:axId val="12337784"/>
      </c:barChart>
      <c:catAx>
        <c:axId val="386535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37784"/>
        <c:crosses val="autoZero"/>
        <c:auto val="1"/>
        <c:lblOffset val="100"/>
        <c:tickLblSkip val="1"/>
        <c:noMultiLvlLbl val="0"/>
      </c:catAx>
      <c:valAx>
        <c:axId val="123377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5356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3931193"/>
        <c:axId val="59836418"/>
      </c:barChart>
      <c:catAx>
        <c:axId val="439311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836418"/>
        <c:crosses val="autoZero"/>
        <c:auto val="1"/>
        <c:lblOffset val="100"/>
        <c:tickLblSkip val="1"/>
        <c:noMultiLvlLbl val="0"/>
      </c:catAx>
      <c:valAx>
        <c:axId val="598364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19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656851"/>
        <c:axId val="14911660"/>
      </c:barChart>
      <c:catAx>
        <c:axId val="16568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11660"/>
        <c:crosses val="autoZero"/>
        <c:auto val="1"/>
        <c:lblOffset val="100"/>
        <c:tickLblSkip val="1"/>
        <c:noMultiLvlLbl val="0"/>
      </c:catAx>
      <c:valAx>
        <c:axId val="149116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685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7096077"/>
        <c:axId val="66993782"/>
      </c:barChart>
      <c:catAx>
        <c:axId val="670960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93782"/>
        <c:crosses val="autoZero"/>
        <c:auto val="1"/>
        <c:lblOffset val="100"/>
        <c:tickLblSkip val="1"/>
        <c:noMultiLvlLbl val="0"/>
      </c:catAx>
      <c:valAx>
        <c:axId val="669937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0960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75"/>
          <c:y val="0.28175"/>
          <c:w val="0.6745"/>
          <c:h val="0.31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25"/>
          <c:y val="0.799"/>
          <c:w val="0.8577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6073127"/>
        <c:axId val="57787232"/>
      </c:barChart>
      <c:catAx>
        <c:axId val="660731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87232"/>
        <c:crosses val="autoZero"/>
        <c:auto val="1"/>
        <c:lblOffset val="100"/>
        <c:tickLblSkip val="1"/>
        <c:noMultiLvlLbl val="0"/>
      </c:catAx>
      <c:valAx>
        <c:axId val="577872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7312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0323041"/>
        <c:axId val="50254186"/>
      </c:barChart>
      <c:catAx>
        <c:axId val="503230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54186"/>
        <c:crosses val="autoZero"/>
        <c:auto val="1"/>
        <c:lblOffset val="100"/>
        <c:tickLblSkip val="1"/>
        <c:noMultiLvlLbl val="0"/>
      </c:catAx>
      <c:valAx>
        <c:axId val="502541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32304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9634491"/>
        <c:axId val="44057236"/>
      </c:barChart>
      <c:catAx>
        <c:axId val="496344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057236"/>
        <c:crosses val="autoZero"/>
        <c:auto val="1"/>
        <c:lblOffset val="100"/>
        <c:tickLblSkip val="1"/>
        <c:noMultiLvlLbl val="0"/>
      </c:catAx>
      <c:valAx>
        <c:axId val="4405723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63449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0970805"/>
        <c:axId val="11866334"/>
      </c:barChart>
      <c:catAx>
        <c:axId val="609708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866334"/>
        <c:crosses val="autoZero"/>
        <c:auto val="1"/>
        <c:lblOffset val="100"/>
        <c:tickLblSkip val="1"/>
        <c:noMultiLvlLbl val="0"/>
      </c:catAx>
      <c:valAx>
        <c:axId val="118663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97080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9688143"/>
        <c:axId val="21648968"/>
      </c:barChart>
      <c:catAx>
        <c:axId val="396881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648968"/>
        <c:crosses val="autoZero"/>
        <c:auto val="1"/>
        <c:lblOffset val="100"/>
        <c:tickLblSkip val="1"/>
        <c:noMultiLvlLbl val="0"/>
      </c:catAx>
      <c:valAx>
        <c:axId val="2164896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68814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0622985"/>
        <c:axId val="8735954"/>
      </c:barChart>
      <c:catAx>
        <c:axId val="606229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735954"/>
        <c:crosses val="autoZero"/>
        <c:auto val="1"/>
        <c:lblOffset val="100"/>
        <c:tickLblSkip val="1"/>
        <c:noMultiLvlLbl val="0"/>
      </c:catAx>
      <c:valAx>
        <c:axId val="87359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62298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1514723"/>
        <c:axId val="36523644"/>
      </c:barChart>
      <c:catAx>
        <c:axId val="115147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523644"/>
        <c:crosses val="autoZero"/>
        <c:auto val="1"/>
        <c:lblOffset val="100"/>
        <c:tickLblSkip val="1"/>
        <c:noMultiLvlLbl val="0"/>
      </c:catAx>
      <c:valAx>
        <c:axId val="365236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51472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0277341"/>
        <c:axId val="5625158"/>
      </c:barChart>
      <c:catAx>
        <c:axId val="602773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25158"/>
        <c:crosses val="autoZero"/>
        <c:auto val="1"/>
        <c:lblOffset val="100"/>
        <c:tickLblSkip val="1"/>
        <c:noMultiLvlLbl val="0"/>
      </c:catAx>
      <c:valAx>
        <c:axId val="56251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7734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0626423"/>
        <c:axId val="52984624"/>
      </c:barChart>
      <c:catAx>
        <c:axId val="506264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84624"/>
        <c:crosses val="autoZero"/>
        <c:auto val="1"/>
        <c:lblOffset val="100"/>
        <c:tickLblSkip val="1"/>
        <c:noMultiLvlLbl val="0"/>
      </c:catAx>
      <c:valAx>
        <c:axId val="529846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2642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7099569"/>
        <c:axId val="63896122"/>
      </c:barChart>
      <c:catAx>
        <c:axId val="70995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96122"/>
        <c:crosses val="autoZero"/>
        <c:auto val="1"/>
        <c:lblOffset val="100"/>
        <c:tickLblSkip val="1"/>
        <c:noMultiLvlLbl val="0"/>
      </c:catAx>
      <c:valAx>
        <c:axId val="638961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09956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25"/>
          <c:y val="0.23175"/>
          <c:w val="0.796"/>
          <c:h val="0.3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05"/>
          <c:y val="0.7825"/>
          <c:w val="0.81175"/>
          <c:h val="0.1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8194187"/>
        <c:axId val="8203364"/>
      </c:barChart>
      <c:catAx>
        <c:axId val="381941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203364"/>
        <c:crosses val="autoZero"/>
        <c:auto val="1"/>
        <c:lblOffset val="100"/>
        <c:tickLblSkip val="1"/>
        <c:noMultiLvlLbl val="0"/>
      </c:catAx>
      <c:valAx>
        <c:axId val="82033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19418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721413"/>
        <c:axId val="60492718"/>
      </c:barChart>
      <c:catAx>
        <c:axId val="67214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492718"/>
        <c:crosses val="autoZero"/>
        <c:auto val="1"/>
        <c:lblOffset val="100"/>
        <c:tickLblSkip val="1"/>
        <c:noMultiLvlLbl val="0"/>
      </c:catAx>
      <c:valAx>
        <c:axId val="604927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2141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7563551"/>
        <c:axId val="963096"/>
      </c:barChart>
      <c:catAx>
        <c:axId val="75635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3096"/>
        <c:crosses val="autoZero"/>
        <c:auto val="1"/>
        <c:lblOffset val="100"/>
        <c:tickLblSkip val="1"/>
        <c:noMultiLvlLbl val="0"/>
      </c:catAx>
      <c:valAx>
        <c:axId val="9630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6355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8667865"/>
        <c:axId val="10901922"/>
      </c:barChart>
      <c:catAx>
        <c:axId val="86678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01922"/>
        <c:crosses val="autoZero"/>
        <c:auto val="1"/>
        <c:lblOffset val="100"/>
        <c:tickLblSkip val="1"/>
        <c:noMultiLvlLbl val="0"/>
      </c:catAx>
      <c:valAx>
        <c:axId val="109019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6786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1008435"/>
        <c:axId val="10640460"/>
      </c:barChart>
      <c:catAx>
        <c:axId val="310084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60"/>
        <c:crosses val="autoZero"/>
        <c:auto val="1"/>
        <c:lblOffset val="100"/>
        <c:tickLblSkip val="1"/>
        <c:noMultiLvlLbl val="0"/>
      </c:catAx>
      <c:valAx>
        <c:axId val="106404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00843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8655277"/>
        <c:axId val="56570902"/>
      </c:barChart>
      <c:catAx>
        <c:axId val="286552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570902"/>
        <c:crosses val="autoZero"/>
        <c:auto val="1"/>
        <c:lblOffset val="100"/>
        <c:tickLblSkip val="1"/>
        <c:noMultiLvlLbl val="0"/>
      </c:catAx>
      <c:valAx>
        <c:axId val="565709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6552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Administración Justicia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1063</c:v>
              </c:pt>
              <c:pt idx="1">
                <c:v>527</c:v>
              </c:pt>
              <c:pt idx="2">
                <c:v>156</c:v>
              </c:pt>
              <c:pt idx="3">
                <c:v>162</c:v>
              </c:pt>
              <c:pt idx="4">
                <c:v>4321</c:v>
              </c:pt>
              <c:pt idx="5">
                <c:v>181</c:v>
              </c:pt>
              <c:pt idx="6">
                <c:v>3047</c:v>
              </c:pt>
              <c:pt idx="7">
                <c:v>423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6225"/>
          <c:w val="0.299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395"/>
          <c:w val="0.494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Aux!$G$2:$G$6</c:f>
              <c:strCache>
                <c:ptCount val="5"/>
                <c:pt idx="0">
                  <c:v>Patrimonio</c:v>
                </c:pt>
                <c:pt idx="1">
                  <c:v>Seguridad Vial </c:v>
                </c:pt>
                <c:pt idx="2">
                  <c:v>Administración Justicia</c:v>
                </c:pt>
                <c:pt idx="3">
                  <c:v>Orden público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10</c:v>
              </c:pt>
              <c:pt idx="1">
                <c:v>279</c:v>
              </c:pt>
              <c:pt idx="2">
                <c:v>17</c:v>
              </c:pt>
              <c:pt idx="3">
                <c:v>7</c:v>
              </c:pt>
              <c:pt idx="4">
                <c:v>13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5175"/>
          <c:w val="0.243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395"/>
          <c:w val="0.494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Aux!$H$2:$H$5</c:f>
              <c:strCache>
                <c:ptCount val="4"/>
                <c:pt idx="0">
                  <c:v>Patrimonio</c:v>
                </c:pt>
                <c:pt idx="1">
                  <c:v>Seguridad Vial </c:v>
                </c:pt>
                <c:pt idx="2">
                  <c:v>Administración Justicia</c:v>
                </c:pt>
                <c:pt idx="3">
                  <c:v>Otros</c:v>
                </c:pt>
              </c:strCache>
            </c:strRef>
          </c:cat>
          <c:val>
            <c:numLit>
              <c:ptCount val="4"/>
              <c:pt idx="0">
                <c:v>10</c:v>
              </c:pt>
              <c:pt idx="1">
                <c:v>208</c:v>
              </c:pt>
              <c:pt idx="2">
                <c:v>11</c:v>
              </c:pt>
              <c:pt idx="3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975"/>
          <c:w val="0.2437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ptCount val="13"/>
              <c:pt idx="0">
                <c:v>88</c:v>
              </c:pt>
              <c:pt idx="1">
                <c:v>103</c:v>
              </c:pt>
              <c:pt idx="2">
                <c:v>15</c:v>
              </c:pt>
              <c:pt idx="3">
                <c:v>47</c:v>
              </c:pt>
              <c:pt idx="4">
                <c:v>203</c:v>
              </c:pt>
              <c:pt idx="5">
                <c:v>20</c:v>
              </c:pt>
              <c:pt idx="6">
                <c:v>11</c:v>
              </c:pt>
              <c:pt idx="7">
                <c:v>63</c:v>
              </c:pt>
              <c:pt idx="8">
                <c:v>15</c:v>
              </c:pt>
              <c:pt idx="9">
                <c:v>70</c:v>
              </c:pt>
              <c:pt idx="10">
                <c:v>25</c:v>
              </c:pt>
              <c:pt idx="11">
                <c:v>24</c:v>
              </c:pt>
              <c:pt idx="12">
                <c:v>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11725"/>
          <c:w val="0.299"/>
          <c:h val="0.7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42"/>
          <c:w val="0.744"/>
          <c:h val="0.39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9"/>
          <c:y val="0.86375"/>
          <c:w val="0.733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ptCount val="11"/>
              <c:pt idx="0">
                <c:v>66</c:v>
              </c:pt>
              <c:pt idx="1">
                <c:v>74</c:v>
              </c:pt>
              <c:pt idx="2">
                <c:v>22</c:v>
              </c:pt>
              <c:pt idx="3">
                <c:v>15</c:v>
              </c:pt>
              <c:pt idx="4">
                <c:v>154</c:v>
              </c:pt>
              <c:pt idx="5">
                <c:v>23</c:v>
              </c:pt>
              <c:pt idx="6">
                <c:v>64</c:v>
              </c:pt>
              <c:pt idx="7">
                <c:v>18</c:v>
              </c:pt>
              <c:pt idx="8">
                <c:v>56</c:v>
              </c:pt>
              <c:pt idx="9">
                <c:v>43</c:v>
              </c:pt>
              <c:pt idx="10">
                <c:v>13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76"/>
          <c:w val="0.2995"/>
          <c:h val="0.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5"/>
          <c:y val="0.36125"/>
          <c:w val="0.4275"/>
          <c:h val="0.27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</c:f>
              <c:strCache>
                <c:ptCount val="1"/>
                <c:pt idx="0">
                  <c:v>Violencia doméstica / género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46925"/>
          <c:w val="0.299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395"/>
          <c:w val="0.49875"/>
          <c:h val="0.3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Aux!$M$2:$M$3</c:f>
              <c:strCache>
                <c:ptCount val="2"/>
                <c:pt idx="0">
                  <c:v>Seguridad colectiva</c:v>
                </c:pt>
                <c:pt idx="1">
                  <c:v>Administración Pública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5"/>
          <c:y val="0.44125"/>
          <c:w val="0.242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3395"/>
          <c:w val="0.49775"/>
          <c:h val="0.3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Seguridad colectiva</c:v>
                </c:pt>
                <c:pt idx="2">
                  <c:v>Administración Pública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4105"/>
          <c:w val="0.2422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3395"/>
          <c:w val="0.4942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Aux!$F$2:$F$15</c:f>
              <c:strCache>
                <c:ptCount val="14"/>
                <c:pt idx="0">
                  <c:v>Libertad</c:v>
                </c:pt>
                <c:pt idx="1">
                  <c:v>Libertad sexual</c:v>
                </c:pt>
                <c:pt idx="2">
                  <c:v>Honor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Ordenación territorio</c:v>
                </c:pt>
                <c:pt idx="6">
                  <c:v>Patrimonio histórico</c:v>
                </c:pt>
                <c:pt idx="7">
                  <c:v>Medio ambiente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S / E</c:v>
                </c:pt>
              </c:strCache>
            </c:strRef>
          </c:cat>
          <c:val>
            <c:numLit>
              <c:ptCount val="1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4</c:v>
              </c:pt>
              <c:pt idx="8">
                <c:v>1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3</c:v>
              </c:pt>
              <c:pt idx="13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0865"/>
          <c:w val="0.24425"/>
          <c:h val="0.8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Aux!$E$2:$E$5</c:f>
              <c:strCache>
                <c:ptCount val="4"/>
                <c:pt idx="0">
                  <c:v>Violencia doméstica / género</c:v>
                </c:pt>
                <c:pt idx="1">
                  <c:v>Patrimonio</c:v>
                </c:pt>
                <c:pt idx="2">
                  <c:v>Drogas</c:v>
                </c:pt>
                <c:pt idx="3">
                  <c:v>Administración Justicia</c:v>
                </c:pt>
              </c:strCache>
            </c:strRef>
          </c:cat>
          <c:val>
            <c:numLit>
              <c:ptCount val="4"/>
              <c:pt idx="0">
                <c:v>3</c:v>
              </c:pt>
              <c:pt idx="1">
                <c:v>12</c:v>
              </c:pt>
              <c:pt idx="2">
                <c:v>9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8275"/>
          <c:w val="0.299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ptCount val="11"/>
              <c:pt idx="0">
                <c:v>53</c:v>
              </c:pt>
              <c:pt idx="1">
                <c:v>58</c:v>
              </c:pt>
              <c:pt idx="2">
                <c:v>17</c:v>
              </c:pt>
              <c:pt idx="3">
                <c:v>12</c:v>
              </c:pt>
              <c:pt idx="4">
                <c:v>92</c:v>
              </c:pt>
              <c:pt idx="5">
                <c:v>17</c:v>
              </c:pt>
              <c:pt idx="6">
                <c:v>273</c:v>
              </c:pt>
              <c:pt idx="7">
                <c:v>12</c:v>
              </c:pt>
              <c:pt idx="8">
                <c:v>55</c:v>
              </c:pt>
              <c:pt idx="9">
                <c:v>37</c:v>
              </c:pt>
              <c:pt idx="10">
                <c:v>16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76"/>
          <c:w val="0.2995"/>
          <c:h val="0.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75"/>
          <c:y val="0.18575"/>
          <c:w val="0.77975"/>
          <c:h val="0.40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5"/>
          <c:y val="0.65875"/>
          <c:w val="0.7195"/>
          <c:h val="0.341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19775"/>
          <c:w val="0.84825"/>
          <c:h val="0.4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"/>
          <c:y val="0.75425"/>
          <c:w val="0.85375"/>
          <c:h val="0.242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75"/>
          <c:y val="0.459"/>
          <c:w val="0.4125"/>
          <c:h val="0.47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25"/>
          <c:y val="0.265"/>
          <c:w val="0.26575"/>
          <c:h val="0.56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75"/>
          <c:y val="0.27025"/>
          <c:w val="0.52675"/>
          <c:h val="0.4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25"/>
          <c:y val="0.4235"/>
          <c:w val="0.195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25"/>
          <c:y val="0.4235"/>
          <c:w val="0.50225"/>
          <c:h val="0.30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5"/>
          <c:y val="0.49625"/>
          <c:w val="0.332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0775"/>
          <c:y val="-0.00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42875"/>
          <c:w val="0.48725"/>
          <c:h val="0.3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8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5945"/>
          <c:y val="0.36725"/>
          <c:w val="0.398"/>
          <c:h val="0.4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12325"/>
          <c:w val="0.65325"/>
          <c:h val="0.5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0</c:v>
                </c:pt>
                <c:pt idx="1">
                  <c:v>39</c:v>
                </c:pt>
                <c:pt idx="2">
                  <c:v>0</c:v>
                </c:pt>
                <c:pt idx="3">
                  <c:v>3</c:v>
                </c:pt>
                <c:pt idx="4">
                  <c:v>27</c:v>
                </c:pt>
                <c:pt idx="5">
                  <c:v>11</c:v>
                </c:pt>
                <c:pt idx="6">
                  <c:v>14</c:v>
                </c:pt>
                <c:pt idx="7">
                  <c:v>15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14</c:v>
                </c:pt>
                <c:pt idx="13">
                  <c:v>1</c:v>
                </c:pt>
                <c:pt idx="14">
                  <c:v>31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0885"/>
          <c:y val="0.74"/>
          <c:w val="0.79725"/>
          <c:h val="0.2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25"/>
          <c:y val="0.25675"/>
          <c:w val="0.636"/>
          <c:h val="0.48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InformeDatosMenores!$AO$7:$AQ$7</c:f>
              <c:strCache/>
            </c:strRef>
          </c:cat>
          <c:val>
            <c:numRef>
              <c:f>InformeDatosMenores!$AO$8:$AQ$8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29925"/>
          <c:w val="0.10325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"/>
          <c:y val="0.0765"/>
          <c:w val="0.75075"/>
          <c:h val="0.55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18</c:v>
                </c:pt>
                <c:pt idx="1">
                  <c:v>10</c:v>
                </c:pt>
                <c:pt idx="2">
                  <c:v>52</c:v>
                </c:pt>
                <c:pt idx="3">
                  <c:v>18</c:v>
                </c:pt>
                <c:pt idx="4">
                  <c:v>6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405"/>
          <c:y val="0.683"/>
          <c:w val="0.742"/>
          <c:h val="0.317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19775"/>
          <c:w val="0.84825"/>
          <c:h val="0.4365"/>
        </c:manualLayout>
      </c:layout>
      <c:pie3DChart>
        <c:varyColors val="1"/>
        <c:ser>
          <c:idx val="0"/>
          <c:order val="0"/>
          <c:tx>
            <c:v>Serie1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25"/>
          <c:y val="0.79525"/>
          <c:w val="0.833"/>
          <c:h val="0.201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9376071"/>
        <c:axId val="18840320"/>
      </c:barChart>
      <c:catAx>
        <c:axId val="39376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40320"/>
        <c:crosses val="autoZero"/>
        <c:auto val="1"/>
        <c:lblOffset val="100"/>
        <c:tickLblSkip val="1"/>
        <c:noMultiLvlLbl val="0"/>
      </c:catAx>
      <c:valAx>
        <c:axId val="188403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7607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5345153"/>
        <c:axId val="49670922"/>
      </c:barChart>
      <c:catAx>
        <c:axId val="353451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670922"/>
        <c:crosses val="autoZero"/>
        <c:auto val="1"/>
        <c:lblOffset val="100"/>
        <c:tickLblSkip val="1"/>
        <c:noMultiLvlLbl val="0"/>
      </c:catAx>
      <c:valAx>
        <c:axId val="496709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15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4385115"/>
        <c:axId val="63921716"/>
      </c:barChart>
      <c:catAx>
        <c:axId val="443851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21716"/>
        <c:crosses val="autoZero"/>
        <c:auto val="1"/>
        <c:lblOffset val="100"/>
        <c:tickLblSkip val="1"/>
        <c:noMultiLvlLbl val="0"/>
      </c:catAx>
      <c:valAx>
        <c:axId val="6392171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8511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Faltas</c:v>
                </c:pt>
              </c:strCache>
            </c:strRef>
          </c:cat>
          <c:val>
            <c:numLit>
              <c:ptCount val="3"/>
              <c:pt idx="0">
                <c:v>75</c:v>
              </c:pt>
              <c:pt idx="1">
                <c:v>27</c:v>
              </c:pt>
              <c:pt idx="2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925"/>
          <c:y val="0.92275"/>
          <c:w val="0.37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8575"/>
          <c:w val="0.81975"/>
          <c:h val="0.4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075"/>
          <c:y val="0.76075"/>
          <c:w val="0.5632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33</c:v>
              </c:pt>
              <c:pt idx="1">
                <c:v>3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92275"/>
          <c:w val="0.584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25"/>
          <c:y val="0.36725"/>
          <c:w val="0.412"/>
          <c:h val="0.2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Aux!$R$2:$R$8</c:f>
              <c:strCache>
                <c:ptCount val="7"/>
                <c:pt idx="0">
                  <c:v>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Nietos y otros descendientes</c:v>
                </c:pt>
                <c:pt idx="6">
                  <c:v>Otros parientes</c:v>
                </c:pt>
              </c:strCache>
            </c:strRef>
          </c:cat>
          <c:val>
            <c:numLit>
              <c:ptCount val="7"/>
              <c:pt idx="0">
                <c:v>4</c:v>
              </c:pt>
              <c:pt idx="1">
                <c:v>1</c:v>
              </c:pt>
              <c:pt idx="2">
                <c:v>1</c:v>
              </c:pt>
              <c:pt idx="3">
                <c:v>17</c:v>
              </c:pt>
              <c:pt idx="4">
                <c:v>4</c:v>
              </c:pt>
              <c:pt idx="5">
                <c:v>4</c:v>
              </c:pt>
              <c:pt idx="6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"/>
          <c:y val="0.29325"/>
          <c:w val="0.3035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324"/>
          <c:w val="0.58425"/>
          <c:h val="0.35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1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6"/>
          <c:y val="0.89025"/>
          <c:w val="0.67925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25"/>
          <c:y val="0.285"/>
          <c:w val="0.49575"/>
          <c:h val="0.3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2</c:v>
                </c:pt>
                <c:pt idx="1">
                  <c:v>8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05375"/>
          <c:y val="0.83625"/>
          <c:w val="0.908"/>
          <c:h val="0.138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8424533"/>
        <c:axId val="10276478"/>
      </c:barChart>
      <c:catAx>
        <c:axId val="384245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276478"/>
        <c:crosses val="autoZero"/>
        <c:auto val="1"/>
        <c:lblOffset val="100"/>
        <c:tickLblSkip val="1"/>
        <c:noMultiLvlLbl val="0"/>
      </c:catAx>
      <c:valAx>
        <c:axId val="1027647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42453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5379439"/>
        <c:axId val="27088360"/>
      </c:barChart>
      <c:catAx>
        <c:axId val="253794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088360"/>
        <c:crosses val="autoZero"/>
        <c:auto val="1"/>
        <c:lblOffset val="100"/>
        <c:tickLblSkip val="1"/>
        <c:noMultiLvlLbl val="0"/>
      </c:catAx>
      <c:valAx>
        <c:axId val="270883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7943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2468649"/>
        <c:axId val="46673522"/>
      </c:barChart>
      <c:catAx>
        <c:axId val="424686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73522"/>
        <c:crosses val="autoZero"/>
        <c:auto val="1"/>
        <c:lblOffset val="100"/>
        <c:tickLblSkip val="1"/>
        <c:noMultiLvlLbl val="0"/>
      </c:catAx>
      <c:valAx>
        <c:axId val="466735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46864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138</c:v>
              </c:pt>
              <c:pt idx="1">
                <c:v>2</c:v>
              </c:pt>
              <c:pt idx="2">
                <c:v>1</c:v>
              </c:pt>
              <c:pt idx="3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"/>
          <c:y val="0.92275"/>
          <c:w val="0.66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59</c:v>
              </c:pt>
              <c:pt idx="1">
                <c:v>12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92275"/>
          <c:w val="0.584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275"/>
          <c:w val="0.488"/>
          <c:h val="0.31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48</c:v>
              </c:pt>
              <c:pt idx="1">
                <c:v>12</c:v>
              </c:pt>
              <c:pt idx="2">
                <c:v>58</c:v>
              </c:pt>
              <c:pt idx="3">
                <c:v>22</c:v>
              </c:pt>
              <c:pt idx="4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35175"/>
          <c:w val="0.211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25"/>
          <c:y val="0.18575"/>
          <c:w val="0.8115"/>
          <c:h val="0.4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05"/>
          <c:y val="0.76075"/>
          <c:w val="0.6627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30125"/>
          <c:w val="0.59525"/>
          <c:h val="0.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37</c:v>
                </c:pt>
                <c:pt idx="1">
                  <c:v>231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"/>
          <c:y val="0.8955"/>
          <c:w val="0.58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"/>
          <c:y val="0.167"/>
          <c:w val="0.58925"/>
          <c:h val="0.3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2</c:v>
                </c:pt>
                <c:pt idx="1">
                  <c:v>133</c:v>
                </c:pt>
                <c:pt idx="2">
                  <c:v>101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625"/>
          <c:y val="0.658"/>
          <c:w val="0.48475"/>
          <c:h val="0.31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17408515"/>
        <c:axId val="22458908"/>
      </c:barChart>
      <c:catAx>
        <c:axId val="174085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58908"/>
        <c:crosses val="autoZero"/>
        <c:auto val="1"/>
        <c:lblOffset val="100"/>
        <c:tickLblSkip val="2"/>
        <c:noMultiLvlLbl val="0"/>
      </c:catAx>
      <c:valAx>
        <c:axId val="224589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0851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803581"/>
        <c:axId val="7232230"/>
      </c:barChart>
      <c:catAx>
        <c:axId val="8035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232230"/>
        <c:crosses val="autoZero"/>
        <c:auto val="1"/>
        <c:lblOffset val="100"/>
        <c:tickLblSkip val="1"/>
        <c:noMultiLvlLbl val="0"/>
      </c:catAx>
      <c:valAx>
        <c:axId val="72322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358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5090071"/>
        <c:axId val="48939728"/>
      </c:barChart>
      <c:catAx>
        <c:axId val="65090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39728"/>
        <c:crosses val="autoZero"/>
        <c:auto val="1"/>
        <c:lblOffset val="100"/>
        <c:tickLblSkip val="1"/>
        <c:noMultiLvlLbl val="0"/>
      </c:catAx>
      <c:valAx>
        <c:axId val="4893972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09007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7804369"/>
        <c:axId val="4695002"/>
      </c:barChart>
      <c:catAx>
        <c:axId val="378043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5002"/>
        <c:crosses val="autoZero"/>
        <c:auto val="1"/>
        <c:lblOffset val="100"/>
        <c:tickLblSkip val="1"/>
        <c:noMultiLvlLbl val="0"/>
      </c:catAx>
      <c:valAx>
        <c:axId val="46950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80436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2</c:v>
              </c:pt>
              <c:pt idx="2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"/>
          <c:y val="0.8055"/>
          <c:w val="0.5562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2</c:v>
              </c:pt>
              <c:pt idx="2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75"/>
          <c:y val="0.8055"/>
          <c:w val="0.508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2255019"/>
        <c:axId val="44750852"/>
      </c:barChart>
      <c:catAx>
        <c:axId val="422550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50852"/>
        <c:crosses val="autoZero"/>
        <c:auto val="1"/>
        <c:lblOffset val="100"/>
        <c:tickLblSkip val="1"/>
        <c:noMultiLvlLbl val="0"/>
      </c:catAx>
      <c:valAx>
        <c:axId val="4475085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5501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04485"/>
        <c:axId val="940366"/>
      </c:barChart>
      <c:catAx>
        <c:axId val="1044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40366"/>
        <c:crosses val="autoZero"/>
        <c:auto val="1"/>
        <c:lblOffset val="100"/>
        <c:tickLblSkip val="1"/>
        <c:noMultiLvlLbl val="0"/>
      </c:catAx>
      <c:valAx>
        <c:axId val="94036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48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25"/>
          <c:y val="0.19575"/>
          <c:w val="0.796"/>
          <c:h val="0.42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4"/>
          <c:y val="0.74075"/>
          <c:w val="0.5765"/>
          <c:h val="0.2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8463295"/>
        <c:axId val="9060792"/>
      </c:barChart>
      <c:catAx>
        <c:axId val="84632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060792"/>
        <c:crosses val="autoZero"/>
        <c:auto val="1"/>
        <c:lblOffset val="100"/>
        <c:tickLblSkip val="1"/>
        <c:noMultiLvlLbl val="0"/>
      </c:catAx>
      <c:valAx>
        <c:axId val="90607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46329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4438265"/>
        <c:axId val="62835522"/>
      </c:barChart>
      <c:catAx>
        <c:axId val="144382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522"/>
        <c:crosses val="autoZero"/>
        <c:auto val="1"/>
        <c:lblOffset val="100"/>
        <c:tickLblSkip val="1"/>
        <c:noMultiLvlLbl val="0"/>
      </c:catAx>
      <c:valAx>
        <c:axId val="628355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43826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8648787"/>
        <c:axId val="56512492"/>
      </c:barChart>
      <c:catAx>
        <c:axId val="286487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512492"/>
        <c:crosses val="autoZero"/>
        <c:auto val="1"/>
        <c:lblOffset val="100"/>
        <c:tickLblSkip val="1"/>
        <c:noMultiLvlLbl val="0"/>
      </c:catAx>
      <c:valAx>
        <c:axId val="565124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64878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8850381"/>
        <c:axId val="14109110"/>
      </c:barChart>
      <c:catAx>
        <c:axId val="388503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09110"/>
        <c:crosses val="autoZero"/>
        <c:auto val="1"/>
        <c:lblOffset val="100"/>
        <c:tickLblSkip val="1"/>
        <c:noMultiLvlLbl val="0"/>
      </c:catAx>
      <c:valAx>
        <c:axId val="141091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85038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9873127"/>
        <c:axId val="1987232"/>
      </c:barChart>
      <c:catAx>
        <c:axId val="598731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87232"/>
        <c:crosses val="autoZero"/>
        <c:auto val="1"/>
        <c:lblOffset val="100"/>
        <c:tickLblSkip val="1"/>
        <c:noMultiLvlLbl val="0"/>
      </c:catAx>
      <c:valAx>
        <c:axId val="19872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87312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7885089"/>
        <c:axId val="26748074"/>
      </c:barChart>
      <c:catAx>
        <c:axId val="178850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748074"/>
        <c:crosses val="autoZero"/>
        <c:auto val="1"/>
        <c:lblOffset val="100"/>
        <c:tickLblSkip val="1"/>
        <c:noMultiLvlLbl val="0"/>
      </c:catAx>
      <c:valAx>
        <c:axId val="267480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08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2</c:v>
              </c:pt>
              <c:pt idx="1">
                <c:v>47</c:v>
              </c:pt>
              <c:pt idx="2">
                <c:v>4</c:v>
              </c:pt>
              <c:pt idx="3">
                <c:v>2</c:v>
              </c:pt>
              <c:pt idx="4">
                <c:v>2</c:v>
              </c:pt>
              <c:pt idx="5">
                <c:v>32</c:v>
              </c:pt>
              <c:pt idx="6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145"/>
          <c:w val="0.61325"/>
          <c:h val="0.39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6</c:v>
              </c:pt>
              <c:pt idx="1">
                <c:v>159</c:v>
              </c:pt>
              <c:pt idx="2">
                <c:v>2</c:v>
              </c:pt>
              <c:pt idx="3">
                <c:v>6</c:v>
              </c:pt>
              <c:pt idx="4">
                <c:v>106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825"/>
          <c:w val="0.518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145"/>
          <c:w val="0.61325"/>
          <c:h val="0.39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3</c:v>
              </c:pt>
              <c:pt idx="1">
                <c:v>131</c:v>
              </c:pt>
              <c:pt idx="2">
                <c:v>1</c:v>
              </c:pt>
              <c:pt idx="3">
                <c:v>4</c:v>
              </c:pt>
              <c:pt idx="4">
                <c:v>69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825"/>
          <c:w val="0.518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145"/>
          <c:w val="0.61325"/>
          <c:h val="0.39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4</c:v>
              </c:pt>
              <c:pt idx="1">
                <c:v>37</c:v>
              </c:pt>
              <c:pt idx="2">
                <c:v>2</c:v>
              </c:pt>
              <c:pt idx="3">
                <c:v>6</c:v>
              </c:pt>
              <c:pt idx="4">
                <c:v>14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825"/>
          <c:w val="0.518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Relationship Id="rId12" Type="http://schemas.openxmlformats.org/officeDocument/2006/relationships/chart" Target="/xl/charts/chart34.xml" /><Relationship Id="rId13" Type="http://schemas.openxmlformats.org/officeDocument/2006/relationships/chart" Target="/xl/charts/chart35.xml" /><Relationship Id="rId14" Type="http://schemas.openxmlformats.org/officeDocument/2006/relationships/chart" Target="/xl/charts/chart36.xml" /><Relationship Id="rId15" Type="http://schemas.openxmlformats.org/officeDocument/2006/relationships/chart" Target="/xl/charts/chart37.xml" /><Relationship Id="rId16" Type="http://schemas.openxmlformats.org/officeDocument/2006/relationships/chart" Target="/xl/charts/chart38.xml" /><Relationship Id="rId17" Type="http://schemas.openxmlformats.org/officeDocument/2006/relationships/chart" Target="/xl/charts/chart39.xml" /><Relationship Id="rId18" Type="http://schemas.openxmlformats.org/officeDocument/2006/relationships/chart" Target="/xl/charts/chart40.xml" /><Relationship Id="rId19" Type="http://schemas.openxmlformats.org/officeDocument/2006/relationships/chart" Target="/xl/charts/chart41.xml" /><Relationship Id="rId20" Type="http://schemas.openxmlformats.org/officeDocument/2006/relationships/chart" Target="/xl/charts/chart42.xml" /><Relationship Id="rId21" Type="http://schemas.openxmlformats.org/officeDocument/2006/relationships/chart" Target="/xl/charts/chart43.xml" /><Relationship Id="rId22" Type="http://schemas.openxmlformats.org/officeDocument/2006/relationships/chart" Target="/xl/charts/chart44.xml" /><Relationship Id="rId23" Type="http://schemas.openxmlformats.org/officeDocument/2006/relationships/chart" Target="/xl/charts/chart45.xml" /><Relationship Id="rId24" Type="http://schemas.openxmlformats.org/officeDocument/2006/relationships/chart" Target="/xl/charts/chart46.xml" /><Relationship Id="rId25" Type="http://schemas.openxmlformats.org/officeDocument/2006/relationships/chart" Target="/xl/charts/chart47.xml" /><Relationship Id="rId26" Type="http://schemas.openxmlformats.org/officeDocument/2006/relationships/chart" Target="/xl/charts/chart48.xml" /><Relationship Id="rId27" Type="http://schemas.openxmlformats.org/officeDocument/2006/relationships/chart" Target="/xl/charts/chart49.xml" /><Relationship Id="rId28" Type="http://schemas.openxmlformats.org/officeDocument/2006/relationships/chart" Target="/xl/charts/chart50.xml" /><Relationship Id="rId29" Type="http://schemas.openxmlformats.org/officeDocument/2006/relationships/chart" Target="/xl/charts/chart51.xml" /><Relationship Id="rId30" Type="http://schemas.openxmlformats.org/officeDocument/2006/relationships/chart" Target="/xl/charts/chart52.xml" /><Relationship Id="rId31" Type="http://schemas.openxmlformats.org/officeDocument/2006/relationships/chart" Target="/xl/charts/chart53.xml" /><Relationship Id="rId32" Type="http://schemas.openxmlformats.org/officeDocument/2006/relationships/chart" Target="/xl/charts/chart54.xml" /><Relationship Id="rId33" Type="http://schemas.openxmlformats.org/officeDocument/2006/relationships/chart" Target="/xl/charts/chart55.xml" /><Relationship Id="rId34" Type="http://schemas.openxmlformats.org/officeDocument/2006/relationships/chart" Target="/xl/charts/chart5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Relationship Id="rId3" Type="http://schemas.openxmlformats.org/officeDocument/2006/relationships/chart" Target="/xl/charts/chart59.xml" /><Relationship Id="rId4" Type="http://schemas.openxmlformats.org/officeDocument/2006/relationships/chart" Target="/xl/charts/chart60.xml" /><Relationship Id="rId5" Type="http://schemas.openxmlformats.org/officeDocument/2006/relationships/chart" Target="/xl/charts/chart61.xml" /><Relationship Id="rId6" Type="http://schemas.openxmlformats.org/officeDocument/2006/relationships/chart" Target="/xl/charts/chart62.xml" /><Relationship Id="rId7" Type="http://schemas.openxmlformats.org/officeDocument/2006/relationships/chart" Target="/xl/charts/chart63.xml" /><Relationship Id="rId8" Type="http://schemas.openxmlformats.org/officeDocument/2006/relationships/chart" Target="/xl/charts/chart64.xml" /><Relationship Id="rId9" Type="http://schemas.openxmlformats.org/officeDocument/2006/relationships/chart" Target="/xl/charts/chart6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Relationship Id="rId4" Type="http://schemas.openxmlformats.org/officeDocument/2006/relationships/chart" Target="/xl/charts/chart69.xml" /><Relationship Id="rId5" Type="http://schemas.openxmlformats.org/officeDocument/2006/relationships/chart" Target="/xl/charts/chart70.xml" /><Relationship Id="rId6" Type="http://schemas.openxmlformats.org/officeDocument/2006/relationships/chart" Target="/xl/charts/chart71.xml" /><Relationship Id="rId7" Type="http://schemas.openxmlformats.org/officeDocument/2006/relationships/chart" Target="/xl/charts/chart72.xml" /><Relationship Id="rId8" Type="http://schemas.openxmlformats.org/officeDocument/2006/relationships/chart" Target="/xl/charts/chart7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4.xml" /><Relationship Id="rId2" Type="http://schemas.openxmlformats.org/officeDocument/2006/relationships/chart" Target="/xl/charts/chart75.xml" /><Relationship Id="rId3" Type="http://schemas.openxmlformats.org/officeDocument/2006/relationships/chart" Target="/xl/charts/chart76.xml" /><Relationship Id="rId4" Type="http://schemas.openxmlformats.org/officeDocument/2006/relationships/chart" Target="/xl/charts/chart77.xml" /><Relationship Id="rId5" Type="http://schemas.openxmlformats.org/officeDocument/2006/relationships/chart" Target="/xl/charts/chart78.xml" /><Relationship Id="rId6" Type="http://schemas.openxmlformats.org/officeDocument/2006/relationships/chart" Target="/xl/charts/chart79.xml" /><Relationship Id="rId7" Type="http://schemas.openxmlformats.org/officeDocument/2006/relationships/chart" Target="/xl/charts/chart80.xml" /><Relationship Id="rId8" Type="http://schemas.openxmlformats.org/officeDocument/2006/relationships/chart" Target="/xl/charts/chart8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3.xml" /><Relationship Id="rId2" Type="http://schemas.openxmlformats.org/officeDocument/2006/relationships/chart" Target="/xl/charts/chart104.xml" /><Relationship Id="rId3" Type="http://schemas.openxmlformats.org/officeDocument/2006/relationships/chart" Target="/xl/charts/chart105.xml" /><Relationship Id="rId4" Type="http://schemas.openxmlformats.org/officeDocument/2006/relationships/chart" Target="/xl/charts/chart106.xml" /><Relationship Id="rId5" Type="http://schemas.openxmlformats.org/officeDocument/2006/relationships/chart" Target="/xl/charts/chart107.xml" /><Relationship Id="rId6" Type="http://schemas.openxmlformats.org/officeDocument/2006/relationships/chart" Target="/xl/charts/chart10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161925</xdr:colOff>
      <xdr:row>6</xdr:row>
      <xdr:rowOff>190500</xdr:rowOff>
    </xdr:from>
    <xdr:to>
      <xdr:col>59</xdr:col>
      <xdr:colOff>114300</xdr:colOff>
      <xdr:row>16</xdr:row>
      <xdr:rowOff>9525</xdr:rowOff>
    </xdr:to>
    <xdr:graphicFrame>
      <xdr:nvGraphicFramePr>
        <xdr:cNvPr id="1" name="Chart 14"/>
        <xdr:cNvGraphicFramePr/>
      </xdr:nvGraphicFramePr>
      <xdr:xfrm>
        <a:off x="40357425" y="1352550"/>
        <a:ext cx="533400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67</xdr:col>
      <xdr:colOff>114300</xdr:colOff>
      <xdr:row>8</xdr:row>
      <xdr:rowOff>19050</xdr:rowOff>
    </xdr:from>
    <xdr:to>
      <xdr:col>77</xdr:col>
      <xdr:colOff>161925</xdr:colOff>
      <xdr:row>19</xdr:row>
      <xdr:rowOff>38100</xdr:rowOff>
    </xdr:to>
    <xdr:graphicFrame>
      <xdr:nvGraphicFramePr>
        <xdr:cNvPr id="2" name="Chart 16"/>
        <xdr:cNvGraphicFramePr/>
      </xdr:nvGraphicFramePr>
      <xdr:xfrm>
        <a:off x="51777900" y="1609725"/>
        <a:ext cx="508635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6</xdr:row>
      <xdr:rowOff>38100</xdr:rowOff>
    </xdr:from>
    <xdr:to>
      <xdr:col>3</xdr:col>
      <xdr:colOff>971550</xdr:colOff>
      <xdr:row>18</xdr:row>
      <xdr:rowOff>66675</xdr:rowOff>
    </xdr:to>
    <xdr:graphicFrame>
      <xdr:nvGraphicFramePr>
        <xdr:cNvPr id="3" name="Chart 10"/>
        <xdr:cNvGraphicFramePr/>
      </xdr:nvGraphicFramePr>
      <xdr:xfrm>
        <a:off x="257175" y="1200150"/>
        <a:ext cx="242887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371475</xdr:colOff>
      <xdr:row>6</xdr:row>
      <xdr:rowOff>0</xdr:rowOff>
    </xdr:from>
    <xdr:to>
      <xdr:col>10</xdr:col>
      <xdr:colOff>685800</xdr:colOff>
      <xdr:row>18</xdr:row>
      <xdr:rowOff>9525</xdr:rowOff>
    </xdr:to>
    <xdr:graphicFrame>
      <xdr:nvGraphicFramePr>
        <xdr:cNvPr id="4" name="Chart 11"/>
        <xdr:cNvGraphicFramePr/>
      </xdr:nvGraphicFramePr>
      <xdr:xfrm>
        <a:off x="6410325" y="1162050"/>
        <a:ext cx="2514600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628650</xdr:colOff>
      <xdr:row>6</xdr:row>
      <xdr:rowOff>9525</xdr:rowOff>
    </xdr:from>
    <xdr:to>
      <xdr:col>14</xdr:col>
      <xdr:colOff>590550</xdr:colOff>
      <xdr:row>17</xdr:row>
      <xdr:rowOff>95250</xdr:rowOff>
    </xdr:to>
    <xdr:graphicFrame>
      <xdr:nvGraphicFramePr>
        <xdr:cNvPr id="5" name="Chart 12"/>
        <xdr:cNvGraphicFramePr/>
      </xdr:nvGraphicFramePr>
      <xdr:xfrm>
        <a:off x="8867775" y="1171575"/>
        <a:ext cx="2619375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542925</xdr:colOff>
      <xdr:row>6</xdr:row>
      <xdr:rowOff>66675</xdr:rowOff>
    </xdr:from>
    <xdr:to>
      <xdr:col>19</xdr:col>
      <xdr:colOff>904875</xdr:colOff>
      <xdr:row>16</xdr:row>
      <xdr:rowOff>47625</xdr:rowOff>
    </xdr:to>
    <xdr:graphicFrame>
      <xdr:nvGraphicFramePr>
        <xdr:cNvPr id="6" name="Chart 2"/>
        <xdr:cNvGraphicFramePr/>
      </xdr:nvGraphicFramePr>
      <xdr:xfrm>
        <a:off x="12344400" y="1228725"/>
        <a:ext cx="3648075" cy="170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30</xdr:col>
      <xdr:colOff>9525</xdr:colOff>
      <xdr:row>6</xdr:row>
      <xdr:rowOff>95250</xdr:rowOff>
    </xdr:from>
    <xdr:to>
      <xdr:col>33</xdr:col>
      <xdr:colOff>333375</xdr:colOff>
      <xdr:row>17</xdr:row>
      <xdr:rowOff>85725</xdr:rowOff>
    </xdr:to>
    <xdr:graphicFrame>
      <xdr:nvGraphicFramePr>
        <xdr:cNvPr id="7" name="Chart 4"/>
        <xdr:cNvGraphicFramePr/>
      </xdr:nvGraphicFramePr>
      <xdr:xfrm>
        <a:off x="23269575" y="1257300"/>
        <a:ext cx="2571750" cy="1876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33</xdr:col>
      <xdr:colOff>200025</xdr:colOff>
      <xdr:row>6</xdr:row>
      <xdr:rowOff>114300</xdr:rowOff>
    </xdr:from>
    <xdr:to>
      <xdr:col>36</xdr:col>
      <xdr:colOff>123825</xdr:colOff>
      <xdr:row>17</xdr:row>
      <xdr:rowOff>104775</xdr:rowOff>
    </xdr:to>
    <xdr:graphicFrame>
      <xdr:nvGraphicFramePr>
        <xdr:cNvPr id="8" name="Chart 3"/>
        <xdr:cNvGraphicFramePr/>
      </xdr:nvGraphicFramePr>
      <xdr:xfrm>
        <a:off x="25707975" y="1276350"/>
        <a:ext cx="2514600" cy="1876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37</xdr:col>
      <xdr:colOff>123825</xdr:colOff>
      <xdr:row>6</xdr:row>
      <xdr:rowOff>57150</xdr:rowOff>
    </xdr:from>
    <xdr:to>
      <xdr:col>41</xdr:col>
      <xdr:colOff>171450</xdr:colOff>
      <xdr:row>17</xdr:row>
      <xdr:rowOff>57150</xdr:rowOff>
    </xdr:to>
    <xdr:graphicFrame>
      <xdr:nvGraphicFramePr>
        <xdr:cNvPr id="9" name="Chart 6"/>
        <xdr:cNvGraphicFramePr/>
      </xdr:nvGraphicFramePr>
      <xdr:xfrm>
        <a:off x="28851225" y="1219200"/>
        <a:ext cx="2514600" cy="1885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41</xdr:col>
      <xdr:colOff>114300</xdr:colOff>
      <xdr:row>6</xdr:row>
      <xdr:rowOff>85725</xdr:rowOff>
    </xdr:from>
    <xdr:to>
      <xdr:col>44</xdr:col>
      <xdr:colOff>342900</xdr:colOff>
      <xdr:row>17</xdr:row>
      <xdr:rowOff>85725</xdr:rowOff>
    </xdr:to>
    <xdr:graphicFrame>
      <xdr:nvGraphicFramePr>
        <xdr:cNvPr id="10" name="Chart 5"/>
        <xdr:cNvGraphicFramePr/>
      </xdr:nvGraphicFramePr>
      <xdr:xfrm>
        <a:off x="31308675" y="1247775"/>
        <a:ext cx="2514600" cy="1885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46</xdr:col>
      <xdr:colOff>619125</xdr:colOff>
      <xdr:row>6</xdr:row>
      <xdr:rowOff>28575</xdr:rowOff>
    </xdr:from>
    <xdr:to>
      <xdr:col>49</xdr:col>
      <xdr:colOff>1266825</xdr:colOff>
      <xdr:row>15</xdr:row>
      <xdr:rowOff>28575</xdr:rowOff>
    </xdr:to>
    <xdr:graphicFrame>
      <xdr:nvGraphicFramePr>
        <xdr:cNvPr id="11" name="Chart 7"/>
        <xdr:cNvGraphicFramePr/>
      </xdr:nvGraphicFramePr>
      <xdr:xfrm>
        <a:off x="35242500" y="1190625"/>
        <a:ext cx="3962400" cy="1562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67</xdr:col>
      <xdr:colOff>171450</xdr:colOff>
      <xdr:row>42</xdr:row>
      <xdr:rowOff>9525</xdr:rowOff>
    </xdr:from>
    <xdr:to>
      <xdr:col>76</xdr:col>
      <xdr:colOff>104775</xdr:colOff>
      <xdr:row>50</xdr:row>
      <xdr:rowOff>85725</xdr:rowOff>
    </xdr:to>
    <xdr:graphicFrame>
      <xdr:nvGraphicFramePr>
        <xdr:cNvPr id="12" name="Chart 13"/>
        <xdr:cNvGraphicFramePr/>
      </xdr:nvGraphicFramePr>
      <xdr:xfrm>
        <a:off x="51835050" y="7134225"/>
        <a:ext cx="4333875" cy="1371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67</xdr:col>
      <xdr:colOff>123825</xdr:colOff>
      <xdr:row>54</xdr:row>
      <xdr:rowOff>123825</xdr:rowOff>
    </xdr:from>
    <xdr:to>
      <xdr:col>75</xdr:col>
      <xdr:colOff>438150</xdr:colOff>
      <xdr:row>63</xdr:row>
      <xdr:rowOff>76200</xdr:rowOff>
    </xdr:to>
    <xdr:graphicFrame>
      <xdr:nvGraphicFramePr>
        <xdr:cNvPr id="13" name="Chart 20"/>
        <xdr:cNvGraphicFramePr/>
      </xdr:nvGraphicFramePr>
      <xdr:xfrm>
        <a:off x="51787425" y="9191625"/>
        <a:ext cx="4267200" cy="1409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80</xdr:col>
      <xdr:colOff>742950</xdr:colOff>
      <xdr:row>6</xdr:row>
      <xdr:rowOff>171450</xdr:rowOff>
    </xdr:from>
    <xdr:to>
      <xdr:col>84</xdr:col>
      <xdr:colOff>676275</xdr:colOff>
      <xdr:row>15</xdr:row>
      <xdr:rowOff>152400</xdr:rowOff>
    </xdr:to>
    <xdr:graphicFrame>
      <xdr:nvGraphicFramePr>
        <xdr:cNvPr id="14" name="Chart 8"/>
        <xdr:cNvGraphicFramePr/>
      </xdr:nvGraphicFramePr>
      <xdr:xfrm>
        <a:off x="58273950" y="1333500"/>
        <a:ext cx="3619500" cy="1543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87</xdr:col>
      <xdr:colOff>590550</xdr:colOff>
      <xdr:row>7</xdr:row>
      <xdr:rowOff>9525</xdr:rowOff>
    </xdr:from>
    <xdr:to>
      <xdr:col>91</xdr:col>
      <xdr:colOff>38100</xdr:colOff>
      <xdr:row>14</xdr:row>
      <xdr:rowOff>123825</xdr:rowOff>
    </xdr:to>
    <xdr:graphicFrame>
      <xdr:nvGraphicFramePr>
        <xdr:cNvPr id="15" name="Chart 9"/>
        <xdr:cNvGraphicFramePr/>
      </xdr:nvGraphicFramePr>
      <xdr:xfrm>
        <a:off x="63836550" y="1438275"/>
        <a:ext cx="4133850" cy="1247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94</xdr:col>
      <xdr:colOff>723900</xdr:colOff>
      <xdr:row>5</xdr:row>
      <xdr:rowOff>161925</xdr:rowOff>
    </xdr:from>
    <xdr:to>
      <xdr:col>98</xdr:col>
      <xdr:colOff>561975</xdr:colOff>
      <xdr:row>17</xdr:row>
      <xdr:rowOff>123825</xdr:rowOff>
    </xdr:to>
    <xdr:graphicFrame>
      <xdr:nvGraphicFramePr>
        <xdr:cNvPr id="16" name="Chart 23"/>
        <xdr:cNvGraphicFramePr/>
      </xdr:nvGraphicFramePr>
      <xdr:xfrm>
        <a:off x="70370700" y="1143000"/>
        <a:ext cx="3819525" cy="2028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695325</xdr:colOff>
      <xdr:row>6</xdr:row>
      <xdr:rowOff>38100</xdr:rowOff>
    </xdr:from>
    <xdr:to>
      <xdr:col>6</xdr:col>
      <xdr:colOff>38100</xdr:colOff>
      <xdr:row>19</xdr:row>
      <xdr:rowOff>133350</xdr:rowOff>
    </xdr:to>
    <xdr:graphicFrame>
      <xdr:nvGraphicFramePr>
        <xdr:cNvPr id="17" name="graficoDiligenciasPrevias"/>
        <xdr:cNvGraphicFramePr/>
      </xdr:nvGraphicFramePr>
      <xdr:xfrm>
        <a:off x="2409825" y="1200150"/>
        <a:ext cx="3486150" cy="2305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1181100</xdr:colOff>
      <xdr:row>5</xdr:row>
      <xdr:rowOff>161925</xdr:rowOff>
    </xdr:from>
    <xdr:to>
      <xdr:col>27</xdr:col>
      <xdr:colOff>276225</xdr:colOff>
      <xdr:row>17</xdr:row>
      <xdr:rowOff>19050</xdr:rowOff>
    </xdr:to>
    <xdr:graphicFrame>
      <xdr:nvGraphicFramePr>
        <xdr:cNvPr id="18" name="graficoCalificaciones"/>
        <xdr:cNvGraphicFramePr/>
      </xdr:nvGraphicFramePr>
      <xdr:xfrm>
        <a:off x="17383125" y="1143000"/>
        <a:ext cx="4448175" cy="1924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51</xdr:col>
      <xdr:colOff>161925</xdr:colOff>
      <xdr:row>7</xdr:row>
      <xdr:rowOff>95250</xdr:rowOff>
    </xdr:from>
    <xdr:to>
      <xdr:col>59</xdr:col>
      <xdr:colOff>114300</xdr:colOff>
      <xdr:row>17</xdr:row>
      <xdr:rowOff>19050</xdr:rowOff>
    </xdr:to>
    <xdr:graphicFrame>
      <xdr:nvGraphicFramePr>
        <xdr:cNvPr id="19" name="graficoDiligsInvestigacion"/>
        <xdr:cNvGraphicFramePr/>
      </xdr:nvGraphicFramePr>
      <xdr:xfrm>
        <a:off x="40357425" y="1524000"/>
        <a:ext cx="5334000" cy="1543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60</xdr:col>
      <xdr:colOff>0</xdr:colOff>
      <xdr:row>6</xdr:row>
      <xdr:rowOff>95250</xdr:rowOff>
    </xdr:from>
    <xdr:to>
      <xdr:col>65</xdr:col>
      <xdr:colOff>504825</xdr:colOff>
      <xdr:row>15</xdr:row>
      <xdr:rowOff>76200</xdr:rowOff>
    </xdr:to>
    <xdr:graphicFrame>
      <xdr:nvGraphicFramePr>
        <xdr:cNvPr id="20" name="graficoDiligsInvestigacion_2"/>
        <xdr:cNvGraphicFramePr/>
      </xdr:nvGraphicFramePr>
      <xdr:xfrm>
        <a:off x="45939075" y="1257300"/>
        <a:ext cx="4191000" cy="1543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142875</xdr:colOff>
      <xdr:row>18</xdr:row>
      <xdr:rowOff>104775</xdr:rowOff>
    </xdr:to>
    <xdr:graphicFrame>
      <xdr:nvGraphicFramePr>
        <xdr:cNvPr id="21" name="graficoCivil"/>
        <xdr:cNvGraphicFramePr/>
      </xdr:nvGraphicFramePr>
      <xdr:xfrm>
        <a:off x="51777900" y="1524000"/>
        <a:ext cx="5067300" cy="17907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67</xdr:col>
      <xdr:colOff>114300</xdr:colOff>
      <xdr:row>23</xdr:row>
      <xdr:rowOff>66675</xdr:rowOff>
    </xdr:from>
    <xdr:to>
      <xdr:col>77</xdr:col>
      <xdr:colOff>400050</xdr:colOff>
      <xdr:row>36</xdr:row>
      <xdr:rowOff>28575</xdr:rowOff>
    </xdr:to>
    <xdr:graphicFrame>
      <xdr:nvGraphicFramePr>
        <xdr:cNvPr id="22" name="graficoCivilMatrimonio"/>
        <xdr:cNvGraphicFramePr/>
      </xdr:nvGraphicFramePr>
      <xdr:xfrm>
        <a:off x="51777900" y="4086225"/>
        <a:ext cx="5324475" cy="2057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3286125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162550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4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5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6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7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8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9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30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31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2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3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4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9</xdr:row>
      <xdr:rowOff>200025</xdr:rowOff>
    </xdr:from>
    <xdr:to>
      <xdr:col>4</xdr:col>
      <xdr:colOff>1152525</xdr:colOff>
      <xdr:row>26</xdr:row>
      <xdr:rowOff>123825</xdr:rowOff>
    </xdr:to>
    <xdr:graphicFrame>
      <xdr:nvGraphicFramePr>
        <xdr:cNvPr id="1" name="Chart 6"/>
        <xdr:cNvGraphicFramePr/>
      </xdr:nvGraphicFramePr>
      <xdr:xfrm>
        <a:off x="371475" y="1943100"/>
        <a:ext cx="37528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1152525</xdr:colOff>
      <xdr:row>9</xdr:row>
      <xdr:rowOff>200025</xdr:rowOff>
    </xdr:from>
    <xdr:to>
      <xdr:col>7</xdr:col>
      <xdr:colOff>1143000</xdr:colOff>
      <xdr:row>26</xdr:row>
      <xdr:rowOff>95250</xdr:rowOff>
    </xdr:to>
    <xdr:graphicFrame>
      <xdr:nvGraphicFramePr>
        <xdr:cNvPr id="2" name="Chart 3"/>
        <xdr:cNvGraphicFramePr/>
      </xdr:nvGraphicFramePr>
      <xdr:xfrm>
        <a:off x="4124325" y="1943100"/>
        <a:ext cx="37338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142875</xdr:colOff>
      <xdr:row>7</xdr:row>
      <xdr:rowOff>123825</xdr:rowOff>
    </xdr:from>
    <xdr:to>
      <xdr:col>25</xdr:col>
      <xdr:colOff>781050</xdr:colOff>
      <xdr:row>22</xdr:row>
      <xdr:rowOff>66675</xdr:rowOff>
    </xdr:to>
    <xdr:graphicFrame>
      <xdr:nvGraphicFramePr>
        <xdr:cNvPr id="3" name="Chart 2"/>
        <xdr:cNvGraphicFramePr/>
      </xdr:nvGraphicFramePr>
      <xdr:xfrm>
        <a:off x="16268700" y="1504950"/>
        <a:ext cx="75057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123825</xdr:colOff>
      <xdr:row>23</xdr:row>
      <xdr:rowOff>114300</xdr:rowOff>
    </xdr:from>
    <xdr:to>
      <xdr:col>22</xdr:col>
      <xdr:colOff>152400</xdr:colOff>
      <xdr:row>39</xdr:row>
      <xdr:rowOff>104775</xdr:rowOff>
    </xdr:to>
    <xdr:graphicFrame>
      <xdr:nvGraphicFramePr>
        <xdr:cNvPr id="4" name="Chart 7"/>
        <xdr:cNvGraphicFramePr/>
      </xdr:nvGraphicFramePr>
      <xdr:xfrm>
        <a:off x="16249650" y="4352925"/>
        <a:ext cx="395287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161925</xdr:colOff>
      <xdr:row>24</xdr:row>
      <xdr:rowOff>38100</xdr:rowOff>
    </xdr:from>
    <xdr:to>
      <xdr:col>26</xdr:col>
      <xdr:colOff>57150</xdr:colOff>
      <xdr:row>39</xdr:row>
      <xdr:rowOff>28575</xdr:rowOff>
    </xdr:to>
    <xdr:graphicFrame>
      <xdr:nvGraphicFramePr>
        <xdr:cNvPr id="5" name="Chart 8"/>
        <xdr:cNvGraphicFramePr/>
      </xdr:nvGraphicFramePr>
      <xdr:xfrm>
        <a:off x="20212050" y="4438650"/>
        <a:ext cx="381952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200025</xdr:colOff>
      <xdr:row>9</xdr:row>
      <xdr:rowOff>285750</xdr:rowOff>
    </xdr:from>
    <xdr:to>
      <xdr:col>36</xdr:col>
      <xdr:colOff>228600</xdr:colOff>
      <xdr:row>27</xdr:row>
      <xdr:rowOff>95250</xdr:rowOff>
    </xdr:to>
    <xdr:graphicFrame>
      <xdr:nvGraphicFramePr>
        <xdr:cNvPr id="6" name="Chart 4"/>
        <xdr:cNvGraphicFramePr/>
      </xdr:nvGraphicFramePr>
      <xdr:xfrm>
        <a:off x="24965025" y="2028825"/>
        <a:ext cx="6429375" cy="2952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40</xdr:col>
      <xdr:colOff>361950</xdr:colOff>
      <xdr:row>6</xdr:row>
      <xdr:rowOff>171450</xdr:rowOff>
    </xdr:from>
    <xdr:to>
      <xdr:col>42</xdr:col>
      <xdr:colOff>1885950</xdr:colOff>
      <xdr:row>23</xdr:row>
      <xdr:rowOff>38100</xdr:rowOff>
    </xdr:to>
    <xdr:graphicFrame>
      <xdr:nvGraphicFramePr>
        <xdr:cNvPr id="7" name="Chart 9"/>
        <xdr:cNvGraphicFramePr/>
      </xdr:nvGraphicFramePr>
      <xdr:xfrm>
        <a:off x="33232725" y="1295400"/>
        <a:ext cx="5619750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46</xdr:col>
      <xdr:colOff>133350</xdr:colOff>
      <xdr:row>11</xdr:row>
      <xdr:rowOff>28575</xdr:rowOff>
    </xdr:from>
    <xdr:to>
      <xdr:col>51</xdr:col>
      <xdr:colOff>666750</xdr:colOff>
      <xdr:row>28</xdr:row>
      <xdr:rowOff>95250</xdr:rowOff>
    </xdr:to>
    <xdr:graphicFrame>
      <xdr:nvGraphicFramePr>
        <xdr:cNvPr id="8" name="Chart 5"/>
        <xdr:cNvGraphicFramePr/>
      </xdr:nvGraphicFramePr>
      <xdr:xfrm>
        <a:off x="39938325" y="2324100"/>
        <a:ext cx="5105400" cy="2819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57150</xdr:colOff>
      <xdr:row>7</xdr:row>
      <xdr:rowOff>19050</xdr:rowOff>
    </xdr:from>
    <xdr:to>
      <xdr:col>13</xdr:col>
      <xdr:colOff>1038225</xdr:colOff>
      <xdr:row>23</xdr:row>
      <xdr:rowOff>38100</xdr:rowOff>
    </xdr:to>
    <xdr:graphicFrame>
      <xdr:nvGraphicFramePr>
        <xdr:cNvPr id="9" name="Chart 3"/>
        <xdr:cNvGraphicFramePr/>
      </xdr:nvGraphicFramePr>
      <xdr:xfrm>
        <a:off x="8801100" y="1400175"/>
        <a:ext cx="3733800" cy="2876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1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2981325</xdr:colOff>
      <xdr:row>22</xdr:row>
      <xdr:rowOff>114300</xdr:rowOff>
    </xdr:to>
    <xdr:graphicFrame>
      <xdr:nvGraphicFramePr>
        <xdr:cNvPr id="2" name="Chart 7"/>
        <xdr:cNvGraphicFramePr/>
      </xdr:nvGraphicFramePr>
      <xdr:xfrm>
        <a:off x="12439650" y="571500"/>
        <a:ext cx="51625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2952750</xdr:colOff>
      <xdr:row>22</xdr:row>
      <xdr:rowOff>114300</xdr:rowOff>
    </xdr:to>
    <xdr:graphicFrame>
      <xdr:nvGraphicFramePr>
        <xdr:cNvPr id="3" name="Chart 8"/>
        <xdr:cNvGraphicFramePr/>
      </xdr:nvGraphicFramePr>
      <xdr:xfrm>
        <a:off x="18030825" y="571500"/>
        <a:ext cx="51720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4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5" name="graficoVDomestica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6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24</xdr:col>
      <xdr:colOff>276225</xdr:colOff>
      <xdr:row>3</xdr:row>
      <xdr:rowOff>104775</xdr:rowOff>
    </xdr:from>
    <xdr:to>
      <xdr:col>27</xdr:col>
      <xdr:colOff>1609725</xdr:colOff>
      <xdr:row>17</xdr:row>
      <xdr:rowOff>95250</xdr:rowOff>
    </xdr:to>
    <xdr:graphicFrame>
      <xdr:nvGraphicFramePr>
        <xdr:cNvPr id="7" name="Chart 4"/>
        <xdr:cNvGraphicFramePr/>
      </xdr:nvGraphicFramePr>
      <xdr:xfrm>
        <a:off x="24107775" y="657225"/>
        <a:ext cx="3381375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26</xdr:col>
      <xdr:colOff>428625</xdr:colOff>
      <xdr:row>17</xdr:row>
      <xdr:rowOff>85725</xdr:rowOff>
    </xdr:from>
    <xdr:to>
      <xdr:col>28</xdr:col>
      <xdr:colOff>76200</xdr:colOff>
      <xdr:row>31</xdr:row>
      <xdr:rowOff>133350</xdr:rowOff>
    </xdr:to>
    <xdr:graphicFrame>
      <xdr:nvGraphicFramePr>
        <xdr:cNvPr id="8" name="Chart 5"/>
        <xdr:cNvGraphicFramePr/>
      </xdr:nvGraphicFramePr>
      <xdr:xfrm>
        <a:off x="25546050" y="2905125"/>
        <a:ext cx="3810000" cy="2352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1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2981325</xdr:colOff>
      <xdr:row>22</xdr:row>
      <xdr:rowOff>114300</xdr:rowOff>
    </xdr:to>
    <xdr:graphicFrame>
      <xdr:nvGraphicFramePr>
        <xdr:cNvPr id="2" name="Chart 7"/>
        <xdr:cNvGraphicFramePr/>
      </xdr:nvGraphicFramePr>
      <xdr:xfrm>
        <a:off x="12439650" y="571500"/>
        <a:ext cx="51625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2952750</xdr:colOff>
      <xdr:row>22</xdr:row>
      <xdr:rowOff>114300</xdr:rowOff>
    </xdr:to>
    <xdr:graphicFrame>
      <xdr:nvGraphicFramePr>
        <xdr:cNvPr id="3" name="Chart 8"/>
        <xdr:cNvGraphicFramePr/>
      </xdr:nvGraphicFramePr>
      <xdr:xfrm>
        <a:off x="18030825" y="571500"/>
        <a:ext cx="51720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4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5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6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24</xdr:col>
      <xdr:colOff>466725</xdr:colOff>
      <xdr:row>3</xdr:row>
      <xdr:rowOff>104775</xdr:rowOff>
    </xdr:from>
    <xdr:to>
      <xdr:col>27</xdr:col>
      <xdr:colOff>2314575</xdr:colOff>
      <xdr:row>18</xdr:row>
      <xdr:rowOff>38100</xdr:rowOff>
    </xdr:to>
    <xdr:graphicFrame>
      <xdr:nvGraphicFramePr>
        <xdr:cNvPr id="7" name="Chart 4"/>
        <xdr:cNvGraphicFramePr/>
      </xdr:nvGraphicFramePr>
      <xdr:xfrm>
        <a:off x="24298275" y="657225"/>
        <a:ext cx="3895725" cy="2362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26</xdr:col>
      <xdr:colOff>142875</xdr:colOff>
      <xdr:row>18</xdr:row>
      <xdr:rowOff>152400</xdr:rowOff>
    </xdr:from>
    <xdr:to>
      <xdr:col>27</xdr:col>
      <xdr:colOff>3219450</xdr:colOff>
      <xdr:row>32</xdr:row>
      <xdr:rowOff>104775</xdr:rowOff>
    </xdr:to>
    <xdr:graphicFrame>
      <xdr:nvGraphicFramePr>
        <xdr:cNvPr id="8" name="Chart 5"/>
        <xdr:cNvGraphicFramePr/>
      </xdr:nvGraphicFramePr>
      <xdr:xfrm>
        <a:off x="25260300" y="3133725"/>
        <a:ext cx="3838575" cy="2257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20</xdr:row>
      <xdr:rowOff>38100</xdr:rowOff>
    </xdr:from>
    <xdr:to>
      <xdr:col>16</xdr:col>
      <xdr:colOff>9525</xdr:colOff>
      <xdr:row>34</xdr:row>
      <xdr:rowOff>85725</xdr:rowOff>
    </xdr:to>
    <xdr:graphicFrame>
      <xdr:nvGraphicFramePr>
        <xdr:cNvPr id="1" name="Chart 4"/>
        <xdr:cNvGraphicFramePr/>
      </xdr:nvGraphicFramePr>
      <xdr:xfrm>
        <a:off x="17354550" y="3752850"/>
        <a:ext cx="9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3419475</xdr:colOff>
      <xdr:row>20</xdr:row>
      <xdr:rowOff>28575</xdr:rowOff>
    </xdr:to>
    <xdr:graphicFrame>
      <xdr:nvGraphicFramePr>
        <xdr:cNvPr id="2" name="Chart 5"/>
        <xdr:cNvGraphicFramePr/>
      </xdr:nvGraphicFramePr>
      <xdr:xfrm>
        <a:off x="247650" y="561975"/>
        <a:ext cx="51720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3" name="Chart 6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4" name="Chart 7"/>
        <xdr:cNvGraphicFramePr/>
      </xdr:nvGraphicFramePr>
      <xdr:xfrm>
        <a:off x="11677650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5" name="graficoSinLabInfracciones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6" name="graficoSinLabDelitos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4</xdr:col>
      <xdr:colOff>3419475</xdr:colOff>
      <xdr:row>20</xdr:row>
      <xdr:rowOff>28575</xdr:rowOff>
    </xdr:to>
    <xdr:graphicFrame>
      <xdr:nvGraphicFramePr>
        <xdr:cNvPr id="1" name="Chart 13"/>
        <xdr:cNvGraphicFramePr/>
      </xdr:nvGraphicFramePr>
      <xdr:xfrm>
        <a:off x="247650" y="561975"/>
        <a:ext cx="5172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2" name="Chart 14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3" name="Chart 15"/>
        <xdr:cNvGraphicFramePr/>
      </xdr:nvGraphicFramePr>
      <xdr:xfrm>
        <a:off x="11677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3181350</xdr:colOff>
      <xdr:row>20</xdr:row>
      <xdr:rowOff>28575</xdr:rowOff>
    </xdr:to>
    <xdr:graphicFrame>
      <xdr:nvGraphicFramePr>
        <xdr:cNvPr id="4" name="Chart 16"/>
        <xdr:cNvGraphicFramePr/>
      </xdr:nvGraphicFramePr>
      <xdr:xfrm>
        <a:off x="17392650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3067050</xdr:colOff>
      <xdr:row>20</xdr:row>
      <xdr:rowOff>28575</xdr:rowOff>
    </xdr:to>
    <xdr:graphicFrame>
      <xdr:nvGraphicFramePr>
        <xdr:cNvPr id="5" name="Chart 17"/>
        <xdr:cNvGraphicFramePr/>
      </xdr:nvGraphicFramePr>
      <xdr:xfrm>
        <a:off x="23107650" y="561975"/>
        <a:ext cx="51816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2495550</xdr:colOff>
      <xdr:row>20</xdr:row>
      <xdr:rowOff>28575</xdr:rowOff>
    </xdr:to>
    <xdr:graphicFrame>
      <xdr:nvGraphicFramePr>
        <xdr:cNvPr id="6" name="Chart 18"/>
        <xdr:cNvGraphicFramePr/>
      </xdr:nvGraphicFramePr>
      <xdr:xfrm>
        <a:off x="51682650" y="561975"/>
        <a:ext cx="518160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2362200</xdr:colOff>
      <xdr:row>20</xdr:row>
      <xdr:rowOff>28575</xdr:rowOff>
    </xdr:to>
    <xdr:graphicFrame>
      <xdr:nvGraphicFramePr>
        <xdr:cNvPr id="7" name="Chart 19"/>
        <xdr:cNvGraphicFramePr/>
      </xdr:nvGraphicFramePr>
      <xdr:xfrm>
        <a:off x="57397650" y="561975"/>
        <a:ext cx="51625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2266950</xdr:colOff>
      <xdr:row>20</xdr:row>
      <xdr:rowOff>28575</xdr:rowOff>
    </xdr:to>
    <xdr:graphicFrame>
      <xdr:nvGraphicFramePr>
        <xdr:cNvPr id="8" name="Chart 20"/>
        <xdr:cNvGraphicFramePr/>
      </xdr:nvGraphicFramePr>
      <xdr:xfrm>
        <a:off x="63112650" y="561975"/>
        <a:ext cx="5181600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9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10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11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12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2971800</xdr:colOff>
      <xdr:row>20</xdr:row>
      <xdr:rowOff>28575</xdr:rowOff>
    </xdr:to>
    <xdr:graphicFrame>
      <xdr:nvGraphicFramePr>
        <xdr:cNvPr id="13" name="graficoSVialPACal"/>
        <xdr:cNvGraphicFramePr/>
      </xdr:nvGraphicFramePr>
      <xdr:xfrm>
        <a:off x="23107650" y="561975"/>
        <a:ext cx="5086350" cy="3171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2400300</xdr:colOff>
      <xdr:row>20</xdr:row>
      <xdr:rowOff>28575</xdr:rowOff>
    </xdr:to>
    <xdr:graphicFrame>
      <xdr:nvGraphicFramePr>
        <xdr:cNvPr id="14" name="graficoSVialDilInv"/>
        <xdr:cNvGraphicFramePr/>
      </xdr:nvGraphicFramePr>
      <xdr:xfrm>
        <a:off x="51682650" y="561975"/>
        <a:ext cx="5086350" cy="3171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2171700</xdr:colOff>
      <xdr:row>20</xdr:row>
      <xdr:rowOff>28575</xdr:rowOff>
    </xdr:to>
    <xdr:graphicFrame>
      <xdr:nvGraphicFramePr>
        <xdr:cNvPr id="15" name="graficoSVialSentencias"/>
        <xdr:cNvGraphicFramePr/>
      </xdr:nvGraphicFramePr>
      <xdr:xfrm>
        <a:off x="63112650" y="561975"/>
        <a:ext cx="5086350" cy="3171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3419475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247650" y="571500"/>
        <a:ext cx="51720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23</xdr:row>
      <xdr:rowOff>19050</xdr:rowOff>
    </xdr:to>
    <xdr:graphicFrame>
      <xdr:nvGraphicFramePr>
        <xdr:cNvPr id="2" name="Chart 5"/>
        <xdr:cNvGraphicFramePr/>
      </xdr:nvGraphicFramePr>
      <xdr:xfrm>
        <a:off x="5962650" y="571500"/>
        <a:ext cx="51816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23</xdr:row>
      <xdr:rowOff>19050</xdr:rowOff>
    </xdr:to>
    <xdr:graphicFrame>
      <xdr:nvGraphicFramePr>
        <xdr:cNvPr id="3" name="Chart 6"/>
        <xdr:cNvGraphicFramePr/>
      </xdr:nvGraphicFramePr>
      <xdr:xfrm>
        <a:off x="11677650" y="571500"/>
        <a:ext cx="51816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4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5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6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5"/>
  <sheetViews>
    <sheetView showGridLines="0" showRowColHeaders="0" tabSelected="1" zoomScalePageLayoutView="0" workbookViewId="0" topLeftCell="A1">
      <selection activeCell="C9" sqref="C9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695</v>
      </c>
      <c r="C2" s="3"/>
    </row>
    <row r="3" s="2" customFormat="1" ht="14.25" customHeight="1"/>
    <row r="4" spans="2:3" s="2" customFormat="1" ht="18.75">
      <c r="B4" s="4" t="s">
        <v>696</v>
      </c>
      <c r="C4" s="5" t="s">
        <v>697</v>
      </c>
    </row>
    <row r="5" spans="2:3" s="2" customFormat="1" ht="18.75">
      <c r="B5" s="6" t="s">
        <v>698</v>
      </c>
      <c r="C5" s="7">
        <v>2013</v>
      </c>
    </row>
    <row r="6" ht="9" customHeight="1"/>
    <row r="10" ht="4.5" customHeight="1"/>
    <row r="13" ht="4.5" customHeight="1"/>
    <row r="19" s="8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74" customWidth="1"/>
    <col min="2" max="2" width="27.57421875" style="274" customWidth="1"/>
    <col min="3" max="16384" width="11.421875" style="274" customWidth="1"/>
  </cols>
  <sheetData>
    <row r="3" spans="2:4" ht="51">
      <c r="B3" s="275"/>
      <c r="C3" s="276" t="s">
        <v>379</v>
      </c>
      <c r="D3" s="276" t="s">
        <v>993</v>
      </c>
    </row>
    <row r="4" spans="2:4" ht="12.75" customHeight="1">
      <c r="B4" s="277" t="s">
        <v>421</v>
      </c>
      <c r="C4" s="278">
        <f>SUM(DatosViolenciaGénero!C28:C34)</f>
        <v>138</v>
      </c>
      <c r="D4" s="278">
        <f>SUM(DatosViolenciaGénero!D28:D34)</f>
        <v>59</v>
      </c>
    </row>
    <row r="5" spans="2:4" ht="12.75">
      <c r="B5" s="277" t="s">
        <v>265</v>
      </c>
      <c r="C5" s="278">
        <f>SUM(DatosViolenciaGénero!C35:C37)</f>
        <v>2</v>
      </c>
      <c r="D5" s="278">
        <f>SUM(DatosViolenciaGénero!D35:D37)</f>
        <v>12</v>
      </c>
    </row>
    <row r="6" spans="2:4" ht="12.75" customHeight="1">
      <c r="B6" s="277" t="s">
        <v>422</v>
      </c>
      <c r="C6" s="278">
        <f>DatosViolenciaGénero!C38</f>
        <v>0</v>
      </c>
      <c r="D6" s="278">
        <f>DatosViolenciaGénero!D38</f>
        <v>0</v>
      </c>
    </row>
    <row r="7" spans="2:4" ht="12.75" customHeight="1">
      <c r="B7" s="277" t="s">
        <v>423</v>
      </c>
      <c r="C7" s="278">
        <f>SUM(DatosViolenciaGénero!C39:C41)</f>
        <v>0</v>
      </c>
      <c r="D7" s="278">
        <f>SUM(DatosViolenciaGénero!D39:D41)</f>
        <v>0</v>
      </c>
    </row>
    <row r="8" spans="2:4" ht="12.75" customHeight="1">
      <c r="B8" s="277" t="s">
        <v>424</v>
      </c>
      <c r="C8" s="278">
        <f>DatosViolenciaGénero!C42</f>
        <v>0</v>
      </c>
      <c r="D8" s="278">
        <f>DatosViolenciaGénero!D42</f>
        <v>0</v>
      </c>
    </row>
    <row r="9" spans="2:4" ht="12.75" customHeight="1">
      <c r="B9" s="277" t="s">
        <v>425</v>
      </c>
      <c r="C9" s="278">
        <f>SUM(DatosViolenciaGénero!C43:C45)</f>
        <v>1</v>
      </c>
      <c r="D9" s="278">
        <f>SUM(DatosViolenciaGénero!D43:D45)</f>
        <v>2</v>
      </c>
    </row>
    <row r="10" spans="2:4" ht="12.75">
      <c r="B10" s="277" t="s">
        <v>737</v>
      </c>
      <c r="C10" s="278">
        <f>DatosViolenciaGénero!C49</f>
        <v>7</v>
      </c>
      <c r="D10" s="278">
        <f>DatosViolenciaGénero!D49</f>
        <v>0</v>
      </c>
    </row>
    <row r="14" spans="2:3" ht="12.75" customHeight="1">
      <c r="B14" s="492" t="s">
        <v>412</v>
      </c>
      <c r="C14" s="492"/>
    </row>
    <row r="15" spans="2:3" ht="12.75">
      <c r="B15" s="279" t="s">
        <v>426</v>
      </c>
      <c r="C15" s="305">
        <f>DatosViolenciaGénero!C75</f>
        <v>37</v>
      </c>
    </row>
    <row r="16" spans="2:3" ht="12.75">
      <c r="B16" s="281" t="s">
        <v>427</v>
      </c>
      <c r="C16" s="282">
        <f>DatosViolenciaGénero!C76</f>
        <v>231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selection activeCell="E27" sqref="E27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470</v>
      </c>
    </row>
    <row r="4" spans="2:3" ht="12.75">
      <c r="B4" s="194"/>
      <c r="C4" s="194"/>
    </row>
    <row r="5" spans="2:5" ht="12.75" customHeight="1">
      <c r="B5" s="487" t="s">
        <v>300</v>
      </c>
      <c r="C5" s="487"/>
      <c r="E5" s="241"/>
    </row>
    <row r="6" spans="2:5" ht="12.75">
      <c r="B6" s="205" t="s">
        <v>471</v>
      </c>
      <c r="C6" s="244">
        <v>2</v>
      </c>
      <c r="E6" s="306"/>
    </row>
    <row r="7" spans="2:5" ht="12.75">
      <c r="B7" s="119" t="s">
        <v>472</v>
      </c>
      <c r="C7" s="268">
        <v>2</v>
      </c>
      <c r="E7" s="306"/>
    </row>
    <row r="8" spans="2:5" ht="12.75">
      <c r="B8" s="119" t="s">
        <v>473</v>
      </c>
      <c r="C8" s="245">
        <v>8</v>
      </c>
      <c r="E8" s="306"/>
    </row>
    <row r="9" spans="2:5" ht="12.75">
      <c r="B9" s="119" t="s">
        <v>474</v>
      </c>
      <c r="C9" s="245">
        <v>0</v>
      </c>
      <c r="E9" s="306"/>
    </row>
    <row r="10" spans="2:5" ht="12.75">
      <c r="B10" s="246" t="s">
        <v>475</v>
      </c>
      <c r="C10" s="269">
        <v>0</v>
      </c>
      <c r="E10" s="306"/>
    </row>
    <row r="11" spans="2:5" ht="12.75">
      <c r="B11" s="120" t="s">
        <v>476</v>
      </c>
      <c r="C11" s="237">
        <v>0</v>
      </c>
      <c r="E11" s="306"/>
    </row>
    <row r="14" spans="2:5" ht="12.75" customHeight="1">
      <c r="B14" s="487" t="s">
        <v>477</v>
      </c>
      <c r="C14" s="487"/>
      <c r="E14" s="241"/>
    </row>
    <row r="15" spans="2:5" ht="12.75">
      <c r="B15" s="205" t="s">
        <v>478</v>
      </c>
      <c r="C15" s="267">
        <v>2</v>
      </c>
      <c r="E15" s="306"/>
    </row>
    <row r="16" spans="2:5" ht="12.75">
      <c r="B16" s="119" t="s">
        <v>479</v>
      </c>
      <c r="C16" s="268">
        <v>2</v>
      </c>
      <c r="E16" s="306"/>
    </row>
    <row r="17" spans="2:5" ht="12.75">
      <c r="B17" s="246" t="s">
        <v>480</v>
      </c>
      <c r="C17" s="245">
        <v>5</v>
      </c>
      <c r="E17" s="306"/>
    </row>
    <row r="18" spans="2:3" ht="12.75">
      <c r="B18" s="288"/>
      <c r="C18" s="288"/>
    </row>
    <row r="20" spans="2:5" ht="12.75" customHeight="1">
      <c r="B20" s="487" t="s">
        <v>481</v>
      </c>
      <c r="C20" s="487"/>
      <c r="E20" s="241"/>
    </row>
    <row r="21" spans="2:5" ht="12.75">
      <c r="B21" s="199" t="s">
        <v>482</v>
      </c>
      <c r="C21" s="228">
        <v>0</v>
      </c>
      <c r="E21" s="306"/>
    </row>
    <row r="22" spans="2:5" ht="12.75">
      <c r="B22" s="205" t="s">
        <v>483</v>
      </c>
      <c r="C22" s="203">
        <v>0</v>
      </c>
      <c r="E22" s="306"/>
    </row>
    <row r="23" spans="2:5" ht="12.75">
      <c r="B23" s="119" t="s">
        <v>484</v>
      </c>
      <c r="C23" s="298">
        <v>0</v>
      </c>
      <c r="D23" s="242"/>
      <c r="E23" s="306"/>
    </row>
    <row r="24" spans="2:5" ht="12.75">
      <c r="B24" s="120" t="s">
        <v>485</v>
      </c>
      <c r="C24" s="245">
        <v>0</v>
      </c>
      <c r="E24" s="306"/>
    </row>
    <row r="25" ht="12.75">
      <c r="C25" s="288"/>
    </row>
    <row r="27" spans="2:5" ht="12.75" customHeight="1">
      <c r="B27" s="487" t="s">
        <v>486</v>
      </c>
      <c r="C27" s="487"/>
      <c r="E27" s="241"/>
    </row>
    <row r="28" spans="2:5" ht="12.75">
      <c r="B28" s="205" t="s">
        <v>487</v>
      </c>
      <c r="C28" s="267">
        <v>1</v>
      </c>
      <c r="E28" s="243"/>
    </row>
    <row r="29" spans="2:5" ht="12.75">
      <c r="B29" s="205" t="s">
        <v>488</v>
      </c>
      <c r="C29" s="269">
        <v>5</v>
      </c>
      <c r="E29" s="243"/>
    </row>
    <row r="30" spans="2:5" ht="12.75">
      <c r="B30" s="120" t="s">
        <v>489</v>
      </c>
      <c r="C30" s="247">
        <v>0</v>
      </c>
      <c r="E30" s="23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C19">
      <selection activeCell="E34" sqref="E34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490</v>
      </c>
    </row>
    <row r="4" spans="2:3" ht="12.75">
      <c r="B4" s="194"/>
      <c r="C4" s="194"/>
    </row>
    <row r="5" spans="2:5" ht="12.75" customHeight="1">
      <c r="B5" s="487" t="s">
        <v>491</v>
      </c>
      <c r="C5" s="487"/>
      <c r="E5" s="241"/>
    </row>
    <row r="6" spans="2:5" ht="12.75">
      <c r="B6" s="205" t="s">
        <v>492</v>
      </c>
      <c r="C6" s="307">
        <v>2</v>
      </c>
      <c r="E6" s="306"/>
    </row>
    <row r="7" spans="2:5" ht="12.75">
      <c r="B7" s="119" t="s">
        <v>493</v>
      </c>
      <c r="C7" s="298">
        <v>0</v>
      </c>
      <c r="D7" s="242"/>
      <c r="E7" s="306"/>
    </row>
    <row r="8" spans="2:5" ht="12.75">
      <c r="B8" s="119" t="s">
        <v>494</v>
      </c>
      <c r="C8" s="298">
        <v>0</v>
      </c>
      <c r="D8" s="49"/>
      <c r="E8" s="306"/>
    </row>
    <row r="9" spans="2:5" ht="12.75">
      <c r="B9" s="119" t="s">
        <v>495</v>
      </c>
      <c r="C9" s="298">
        <v>0</v>
      </c>
      <c r="E9" s="306"/>
    </row>
    <row r="10" spans="2:5" ht="12.75">
      <c r="B10" s="119" t="s">
        <v>496</v>
      </c>
      <c r="C10" s="298">
        <v>0</v>
      </c>
      <c r="E10" s="306"/>
    </row>
    <row r="11" spans="2:5" ht="12.75">
      <c r="B11" s="120" t="s">
        <v>497</v>
      </c>
      <c r="C11" s="298">
        <v>0</v>
      </c>
      <c r="E11" s="306"/>
    </row>
    <row r="14" spans="2:5" ht="12.75" customHeight="1">
      <c r="B14" s="487" t="s">
        <v>498</v>
      </c>
      <c r="C14" s="487"/>
      <c r="E14" s="241"/>
    </row>
    <row r="15" spans="2:5" ht="12.75">
      <c r="B15" s="205" t="s">
        <v>499</v>
      </c>
      <c r="C15" s="267">
        <v>1</v>
      </c>
      <c r="E15" s="306"/>
    </row>
    <row r="16" spans="2:5" ht="12.75">
      <c r="B16" s="119" t="s">
        <v>500</v>
      </c>
      <c r="C16" s="267">
        <v>1</v>
      </c>
      <c r="E16" s="306"/>
    </row>
    <row r="17" spans="2:5" ht="12.75">
      <c r="B17" s="120" t="s">
        <v>501</v>
      </c>
      <c r="C17" s="267">
        <v>0</v>
      </c>
      <c r="E17" s="306"/>
    </row>
    <row r="20" spans="2:5" ht="12.75" customHeight="1">
      <c r="B20" s="487" t="s">
        <v>502</v>
      </c>
      <c r="C20" s="487"/>
      <c r="E20" s="241"/>
    </row>
    <row r="21" spans="2:5" ht="12.75">
      <c r="B21" s="205" t="s">
        <v>503</v>
      </c>
      <c r="C21" s="267">
        <v>0</v>
      </c>
      <c r="E21" s="306"/>
    </row>
    <row r="22" spans="2:5" ht="12.75">
      <c r="B22" s="308" t="s">
        <v>504</v>
      </c>
      <c r="C22" s="267">
        <v>0</v>
      </c>
      <c r="E22" s="306"/>
    </row>
    <row r="23" spans="2:5" ht="12.75">
      <c r="B23" s="120" t="s">
        <v>505</v>
      </c>
      <c r="C23" s="267">
        <v>0</v>
      </c>
      <c r="E23" s="306"/>
    </row>
    <row r="26" spans="2:5" ht="12.75" customHeight="1">
      <c r="B26" s="487" t="s">
        <v>506</v>
      </c>
      <c r="C26" s="487"/>
      <c r="E26" s="241"/>
    </row>
    <row r="27" spans="2:5" ht="12.75">
      <c r="B27" s="205" t="s">
        <v>507</v>
      </c>
      <c r="C27" s="267">
        <v>0</v>
      </c>
      <c r="E27" s="306"/>
    </row>
    <row r="28" spans="2:5" ht="12.75">
      <c r="B28" s="119" t="s">
        <v>508</v>
      </c>
      <c r="C28" s="267">
        <v>0</v>
      </c>
      <c r="E28" s="306"/>
    </row>
    <row r="29" spans="2:5" ht="12.75">
      <c r="B29" s="119" t="s">
        <v>509</v>
      </c>
      <c r="C29" s="267">
        <v>0</v>
      </c>
      <c r="E29" s="306"/>
    </row>
    <row r="30" spans="2:5" ht="12.75">
      <c r="B30" s="119" t="s">
        <v>510</v>
      </c>
      <c r="C30" s="267">
        <v>0</v>
      </c>
      <c r="E30" s="306"/>
    </row>
    <row r="31" spans="2:5" ht="12.75">
      <c r="B31" s="120" t="s">
        <v>511</v>
      </c>
      <c r="C31" s="267">
        <v>0</v>
      </c>
      <c r="E31" s="306"/>
    </row>
    <row r="34" spans="2:5" ht="12.75" customHeight="1">
      <c r="B34" s="496" t="s">
        <v>512</v>
      </c>
      <c r="C34" s="496"/>
      <c r="E34" s="241"/>
    </row>
    <row r="35" spans="2:5" ht="12.75">
      <c r="B35" s="205" t="s">
        <v>513</v>
      </c>
      <c r="C35" s="267">
        <v>0</v>
      </c>
      <c r="E35" s="306"/>
    </row>
    <row r="36" spans="2:5" ht="12.75">
      <c r="B36" s="119" t="s">
        <v>514</v>
      </c>
      <c r="C36" s="267">
        <v>0</v>
      </c>
      <c r="E36" s="306"/>
    </row>
    <row r="37" spans="2:5" ht="12.75">
      <c r="B37" s="119" t="s">
        <v>515</v>
      </c>
      <c r="C37" s="267">
        <v>1</v>
      </c>
      <c r="E37" s="306"/>
    </row>
    <row r="38" spans="2:5" ht="12.75">
      <c r="B38" s="119" t="s">
        <v>435</v>
      </c>
      <c r="C38" s="267">
        <v>0</v>
      </c>
      <c r="E38" s="306"/>
    </row>
    <row r="39" spans="2:5" ht="12.75">
      <c r="B39" s="246" t="s">
        <v>516</v>
      </c>
      <c r="C39" s="267">
        <v>0</v>
      </c>
      <c r="E39" s="306"/>
    </row>
    <row r="40" spans="2:5" ht="12.75">
      <c r="B40" s="120" t="s">
        <v>517</v>
      </c>
      <c r="C40" s="267" t="s">
        <v>833</v>
      </c>
      <c r="E40" s="306"/>
    </row>
    <row r="43" spans="2:5" ht="12.75" customHeight="1">
      <c r="B43" s="487" t="s">
        <v>518</v>
      </c>
      <c r="C43" s="487"/>
      <c r="E43" s="241"/>
    </row>
    <row r="44" spans="2:5" ht="12.75">
      <c r="B44" s="205" t="s">
        <v>513</v>
      </c>
      <c r="C44" s="267">
        <v>0</v>
      </c>
      <c r="E44" s="306"/>
    </row>
    <row r="45" spans="2:5" ht="12.75">
      <c r="B45" s="119" t="s">
        <v>514</v>
      </c>
      <c r="C45" s="267">
        <v>0</v>
      </c>
      <c r="E45" s="306"/>
    </row>
    <row r="46" spans="2:5" ht="12.75">
      <c r="B46" s="119" t="s">
        <v>515</v>
      </c>
      <c r="C46" s="267">
        <v>0</v>
      </c>
      <c r="E46" s="306"/>
    </row>
    <row r="47" spans="2:5" ht="12.75">
      <c r="B47" s="119" t="s">
        <v>435</v>
      </c>
      <c r="C47" s="267">
        <v>0</v>
      </c>
      <c r="E47" s="306"/>
    </row>
    <row r="48" spans="2:5" ht="12.75">
      <c r="B48" s="120" t="s">
        <v>516</v>
      </c>
      <c r="C48" s="267">
        <v>0</v>
      </c>
      <c r="E48" s="306"/>
    </row>
    <row r="51" spans="2:5" ht="12.75" customHeight="1">
      <c r="B51" s="487" t="s">
        <v>519</v>
      </c>
      <c r="C51" s="487"/>
      <c r="E51" s="241"/>
    </row>
    <row r="52" spans="2:5" ht="12.75">
      <c r="B52" s="205" t="s">
        <v>513</v>
      </c>
      <c r="C52" s="267">
        <v>0</v>
      </c>
      <c r="E52" s="306"/>
    </row>
    <row r="53" spans="2:5" ht="12.75">
      <c r="B53" s="119" t="s">
        <v>514</v>
      </c>
      <c r="C53" s="267">
        <v>0</v>
      </c>
      <c r="E53" s="306"/>
    </row>
    <row r="54" spans="2:5" ht="12.75">
      <c r="B54" s="119" t="s">
        <v>515</v>
      </c>
      <c r="C54" s="267">
        <v>0</v>
      </c>
      <c r="E54" s="306"/>
    </row>
    <row r="55" spans="2:5" ht="12.75">
      <c r="B55" s="119" t="s">
        <v>435</v>
      </c>
      <c r="C55" s="267">
        <v>0</v>
      </c>
      <c r="E55" s="306"/>
    </row>
    <row r="56" spans="2:5" ht="12.75">
      <c r="B56" s="120" t="s">
        <v>516</v>
      </c>
      <c r="C56" s="267">
        <v>0</v>
      </c>
      <c r="E56" s="306"/>
    </row>
    <row r="59" spans="2:5" ht="12.75" customHeight="1">
      <c r="B59" s="309" t="s">
        <v>520</v>
      </c>
      <c r="C59" s="310"/>
      <c r="E59" s="241"/>
    </row>
    <row r="60" spans="2:5" ht="12.75">
      <c r="B60" s="119" t="s">
        <v>513</v>
      </c>
      <c r="C60" s="245">
        <v>0</v>
      </c>
      <c r="E60" s="306"/>
    </row>
    <row r="61" spans="2:5" ht="12.75">
      <c r="B61" s="119" t="s">
        <v>514</v>
      </c>
      <c r="C61" s="245">
        <v>0</v>
      </c>
      <c r="E61" s="306"/>
    </row>
    <row r="62" spans="2:5" ht="12.75">
      <c r="B62" s="119" t="s">
        <v>515</v>
      </c>
      <c r="C62" s="245">
        <v>0</v>
      </c>
      <c r="E62" s="306"/>
    </row>
    <row r="63" spans="2:5" ht="12.75">
      <c r="B63" s="119" t="s">
        <v>435</v>
      </c>
      <c r="C63" s="245">
        <v>0</v>
      </c>
      <c r="E63" s="306"/>
    </row>
    <row r="64" spans="2:5" ht="12.75">
      <c r="B64" s="120" t="s">
        <v>516</v>
      </c>
      <c r="C64" s="245">
        <v>0</v>
      </c>
      <c r="E64" s="306"/>
    </row>
  </sheetData>
  <sheetProtection/>
  <mergeCells count="7">
    <mergeCell ref="B51:C51"/>
    <mergeCell ref="B5:C5"/>
    <mergeCell ref="B14:C14"/>
    <mergeCell ref="B20:C20"/>
    <mergeCell ref="B26:C26"/>
    <mergeCell ref="B34:C34"/>
    <mergeCell ref="B43:C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521</v>
      </c>
    </row>
    <row r="3" s="137" customFormat="1" ht="6.75" customHeight="1"/>
    <row r="4" spans="2:14" s="143" customFormat="1" ht="51">
      <c r="B4" s="138"/>
      <c r="C4" s="139" t="s">
        <v>702</v>
      </c>
      <c r="D4" s="140" t="s">
        <v>991</v>
      </c>
      <c r="E4" s="140" t="s">
        <v>992</v>
      </c>
      <c r="F4" s="140" t="s">
        <v>993</v>
      </c>
      <c r="G4" s="140" t="s">
        <v>994</v>
      </c>
      <c r="H4" s="140" t="s">
        <v>749</v>
      </c>
      <c r="I4" s="140" t="s">
        <v>751</v>
      </c>
      <c r="J4" s="140" t="s">
        <v>752</v>
      </c>
      <c r="K4" s="140" t="s">
        <v>754</v>
      </c>
      <c r="L4" s="140" t="s">
        <v>995</v>
      </c>
      <c r="M4" s="140" t="s">
        <v>757</v>
      </c>
      <c r="N4" s="142" t="s">
        <v>731</v>
      </c>
    </row>
    <row r="5" spans="2:14" s="148" customFormat="1" ht="18" customHeight="1">
      <c r="B5" s="158" t="s">
        <v>120</v>
      </c>
      <c r="C5" s="159">
        <f>SUM(C6:C12)</f>
        <v>92</v>
      </c>
      <c r="D5" s="159">
        <f>SUM(D6:D12)</f>
        <v>279</v>
      </c>
      <c r="E5" s="159">
        <f aca="true" t="shared" si="0" ref="E5:N5">SUM(E6:E12)</f>
        <v>208</v>
      </c>
      <c r="F5" s="159">
        <f t="shared" si="0"/>
        <v>63</v>
      </c>
      <c r="G5" s="159">
        <f t="shared" si="0"/>
        <v>64</v>
      </c>
      <c r="H5" s="159">
        <f t="shared" si="0"/>
        <v>0</v>
      </c>
      <c r="I5" s="159">
        <f t="shared" si="0"/>
        <v>0</v>
      </c>
      <c r="J5" s="159">
        <f t="shared" si="0"/>
        <v>0</v>
      </c>
      <c r="K5" s="159">
        <f t="shared" si="0"/>
        <v>0</v>
      </c>
      <c r="L5" s="159">
        <f t="shared" si="0"/>
        <v>3</v>
      </c>
      <c r="M5" s="159">
        <f t="shared" si="0"/>
        <v>0</v>
      </c>
      <c r="N5" s="159">
        <f t="shared" si="0"/>
        <v>273</v>
      </c>
    </row>
    <row r="6" spans="2:14" s="137" customFormat="1" ht="12.75">
      <c r="B6" s="149" t="s">
        <v>121</v>
      </c>
      <c r="C6" s="153">
        <f>DatosDelitos!C163</f>
        <v>2</v>
      </c>
      <c r="D6" s="153">
        <f>DatosDelitos!F163</f>
        <v>6</v>
      </c>
      <c r="E6" s="153">
        <f>DatosDelitos!G163</f>
        <v>3</v>
      </c>
      <c r="F6" s="153">
        <f>DatosDelitos!H163</f>
        <v>4</v>
      </c>
      <c r="G6" s="153">
        <f>DatosDelitos!I163</f>
        <v>4</v>
      </c>
      <c r="H6" s="153">
        <f>DatosDelitos!J163</f>
        <v>0</v>
      </c>
      <c r="I6" s="153">
        <f>DatosDelitos!K163</f>
        <v>0</v>
      </c>
      <c r="J6" s="153">
        <f>DatosDelitos!L163</f>
        <v>0</v>
      </c>
      <c r="K6" s="153">
        <f>DatosDelitos!M163</f>
        <v>0</v>
      </c>
      <c r="L6" s="153">
        <f>DatosDelitos!N163</f>
        <v>0</v>
      </c>
      <c r="M6" s="153">
        <f>DatosDelitos!O163</f>
        <v>0</v>
      </c>
      <c r="N6" s="311">
        <f>DatosDelitos!P163</f>
        <v>4</v>
      </c>
    </row>
    <row r="7" spans="2:14" s="137" customFormat="1" ht="12.75">
      <c r="B7" s="149" t="s">
        <v>122</v>
      </c>
      <c r="C7" s="153">
        <f>DatosDelitos!C164</f>
        <v>47</v>
      </c>
      <c r="D7" s="153">
        <f>DatosDelitos!F164</f>
        <v>159</v>
      </c>
      <c r="E7" s="153">
        <f>DatosDelitos!G164</f>
        <v>131</v>
      </c>
      <c r="F7" s="153">
        <f>DatosDelitos!H164</f>
        <v>37</v>
      </c>
      <c r="G7" s="153">
        <f>DatosDelitos!I164</f>
        <v>27</v>
      </c>
      <c r="H7" s="153">
        <f>DatosDelitos!J164</f>
        <v>0</v>
      </c>
      <c r="I7" s="153">
        <f>DatosDelitos!K164</f>
        <v>0</v>
      </c>
      <c r="J7" s="153">
        <f>DatosDelitos!L164</f>
        <v>0</v>
      </c>
      <c r="K7" s="153">
        <f>DatosDelitos!M164</f>
        <v>0</v>
      </c>
      <c r="L7" s="153">
        <f>DatosDelitos!N164</f>
        <v>0</v>
      </c>
      <c r="M7" s="153">
        <f>DatosDelitos!O164</f>
        <v>0</v>
      </c>
      <c r="N7" s="311">
        <f>DatosDelitos!P164</f>
        <v>162</v>
      </c>
    </row>
    <row r="8" spans="2:14" s="137" customFormat="1" ht="12.75">
      <c r="B8" s="149" t="s">
        <v>123</v>
      </c>
      <c r="C8" s="153">
        <f>DatosDelitos!C165</f>
        <v>4</v>
      </c>
      <c r="D8" s="153">
        <f>DatosDelitos!F165</f>
        <v>2</v>
      </c>
      <c r="E8" s="153">
        <f>DatosDelitos!G165</f>
        <v>0</v>
      </c>
      <c r="F8" s="153">
        <f>DatosDelitos!H165</f>
        <v>2</v>
      </c>
      <c r="G8" s="153">
        <f>DatosDelitos!I165</f>
        <v>3</v>
      </c>
      <c r="H8" s="153">
        <f>DatosDelitos!J165</f>
        <v>0</v>
      </c>
      <c r="I8" s="153">
        <f>DatosDelitos!K165</f>
        <v>0</v>
      </c>
      <c r="J8" s="153">
        <f>DatosDelitos!L165</f>
        <v>0</v>
      </c>
      <c r="K8" s="153">
        <f>DatosDelitos!M165</f>
        <v>0</v>
      </c>
      <c r="L8" s="153">
        <f>DatosDelitos!N165</f>
        <v>1</v>
      </c>
      <c r="M8" s="153">
        <f>DatosDelitos!O165</f>
        <v>0</v>
      </c>
      <c r="N8" s="311">
        <f>DatosDelitos!P165</f>
        <v>1</v>
      </c>
    </row>
    <row r="9" spans="2:14" s="137" customFormat="1" ht="12.75">
      <c r="B9" s="154" t="s">
        <v>124</v>
      </c>
      <c r="C9" s="153">
        <f>DatosDelitos!C166</f>
        <v>2</v>
      </c>
      <c r="D9" s="153">
        <f>DatosDelitos!F166</f>
        <v>0</v>
      </c>
      <c r="E9" s="153">
        <f>DatosDelitos!G166</f>
        <v>1</v>
      </c>
      <c r="F9" s="153">
        <f>DatosDelitos!H166</f>
        <v>0</v>
      </c>
      <c r="G9" s="153">
        <f>DatosDelitos!I166</f>
        <v>0</v>
      </c>
      <c r="H9" s="153">
        <f>DatosDelitos!J166</f>
        <v>0</v>
      </c>
      <c r="I9" s="153">
        <f>DatosDelitos!K166</f>
        <v>0</v>
      </c>
      <c r="J9" s="153">
        <f>DatosDelitos!L166</f>
        <v>0</v>
      </c>
      <c r="K9" s="153">
        <f>DatosDelitos!M166</f>
        <v>0</v>
      </c>
      <c r="L9" s="153">
        <f>DatosDelitos!N166</f>
        <v>0</v>
      </c>
      <c r="M9" s="153">
        <f>DatosDelitos!O166</f>
        <v>0</v>
      </c>
      <c r="N9" s="311">
        <f>DatosDelitos!P166</f>
        <v>0</v>
      </c>
    </row>
    <row r="10" spans="2:14" s="137" customFormat="1" ht="12.75">
      <c r="B10" s="149" t="s">
        <v>125</v>
      </c>
      <c r="C10" s="153">
        <f>DatosDelitos!C167</f>
        <v>2</v>
      </c>
      <c r="D10" s="153">
        <f>DatosDelitos!F167</f>
        <v>6</v>
      </c>
      <c r="E10" s="153">
        <f>DatosDelitos!G167</f>
        <v>4</v>
      </c>
      <c r="F10" s="153">
        <f>DatosDelitos!H167</f>
        <v>6</v>
      </c>
      <c r="G10" s="153">
        <f>DatosDelitos!I167</f>
        <v>3</v>
      </c>
      <c r="H10" s="153">
        <f>DatosDelitos!J167</f>
        <v>0</v>
      </c>
      <c r="I10" s="153">
        <f>DatosDelitos!K167</f>
        <v>0</v>
      </c>
      <c r="J10" s="153">
        <f>DatosDelitos!L167</f>
        <v>0</v>
      </c>
      <c r="K10" s="153">
        <f>DatosDelitos!M167</f>
        <v>0</v>
      </c>
      <c r="L10" s="153">
        <f>DatosDelitos!N167</f>
        <v>0</v>
      </c>
      <c r="M10" s="153">
        <f>DatosDelitos!O167</f>
        <v>0</v>
      </c>
      <c r="N10" s="311">
        <f>DatosDelitos!P167</f>
        <v>12</v>
      </c>
    </row>
    <row r="11" spans="2:14" s="137" customFormat="1" ht="12.75">
      <c r="B11" s="149" t="s">
        <v>126</v>
      </c>
      <c r="C11" s="153">
        <f>DatosDelitos!C168</f>
        <v>32</v>
      </c>
      <c r="D11" s="153">
        <f>DatosDelitos!F168</f>
        <v>106</v>
      </c>
      <c r="E11" s="153">
        <f>DatosDelitos!G168</f>
        <v>69</v>
      </c>
      <c r="F11" s="153">
        <f>DatosDelitos!H168</f>
        <v>14</v>
      </c>
      <c r="G11" s="153">
        <f>DatosDelitos!I168</f>
        <v>26</v>
      </c>
      <c r="H11" s="153">
        <f>DatosDelitos!J168</f>
        <v>0</v>
      </c>
      <c r="I11" s="153">
        <f>DatosDelitos!K168</f>
        <v>0</v>
      </c>
      <c r="J11" s="153">
        <f>DatosDelitos!L168</f>
        <v>0</v>
      </c>
      <c r="K11" s="153">
        <f>DatosDelitos!M168</f>
        <v>0</v>
      </c>
      <c r="L11" s="153">
        <f>DatosDelitos!N168</f>
        <v>2</v>
      </c>
      <c r="M11" s="153">
        <f>DatosDelitos!O168</f>
        <v>0</v>
      </c>
      <c r="N11" s="311">
        <f>DatosDelitos!P168</f>
        <v>93</v>
      </c>
    </row>
    <row r="12" spans="2:14" s="137" customFormat="1" ht="12.75">
      <c r="B12" s="312" t="s">
        <v>127</v>
      </c>
      <c r="C12" s="313">
        <f>DatosDelitos!C169</f>
        <v>3</v>
      </c>
      <c r="D12" s="313">
        <f>DatosDelitos!F169</f>
        <v>0</v>
      </c>
      <c r="E12" s="313">
        <f>DatosDelitos!G169</f>
        <v>0</v>
      </c>
      <c r="F12" s="313">
        <f>DatosDelitos!H169</f>
        <v>0</v>
      </c>
      <c r="G12" s="313">
        <f>DatosDelitos!I169</f>
        <v>1</v>
      </c>
      <c r="H12" s="313">
        <f>DatosDelitos!J169</f>
        <v>0</v>
      </c>
      <c r="I12" s="313">
        <f>DatosDelitos!K169</f>
        <v>0</v>
      </c>
      <c r="J12" s="313">
        <f>DatosDelitos!L169</f>
        <v>0</v>
      </c>
      <c r="K12" s="313">
        <f>DatosDelitos!M169</f>
        <v>0</v>
      </c>
      <c r="L12" s="313">
        <f>DatosDelitos!N169</f>
        <v>0</v>
      </c>
      <c r="M12" s="313">
        <f>DatosDelitos!O169</f>
        <v>0</v>
      </c>
      <c r="N12" s="314">
        <f>DatosDelitos!P169</f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">
      <selection activeCell="G5" sqref="G5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522</v>
      </c>
    </row>
    <row r="5" spans="2:7" ht="25.5">
      <c r="B5" s="315" t="str">
        <f>"DILIGENCIAS DE INVESTIGACIÓN "&amp;ANYO_MEMORIA</f>
        <v>DILIGENCIAS DE INVESTIGACIÓN 2013</v>
      </c>
      <c r="C5" s="316" t="s">
        <v>860</v>
      </c>
      <c r="D5" s="317" t="s">
        <v>523</v>
      </c>
      <c r="E5" s="318" t="s">
        <v>524</v>
      </c>
      <c r="G5" s="241"/>
    </row>
    <row r="6" spans="2:7" ht="12.75">
      <c r="B6" s="205" t="s">
        <v>298</v>
      </c>
      <c r="C6" s="319"/>
      <c r="D6" s="320">
        <v>0</v>
      </c>
      <c r="E6" s="321">
        <v>0</v>
      </c>
      <c r="G6" s="306"/>
    </row>
    <row r="7" spans="2:7" ht="12.75">
      <c r="B7" s="119" t="s">
        <v>525</v>
      </c>
      <c r="C7" s="322">
        <v>1</v>
      </c>
      <c r="D7" s="323">
        <v>0</v>
      </c>
      <c r="E7" s="321">
        <v>0</v>
      </c>
      <c r="G7" s="306"/>
    </row>
    <row r="8" spans="2:7" ht="12.75">
      <c r="B8" s="119" t="s">
        <v>297</v>
      </c>
      <c r="C8" s="322">
        <v>1</v>
      </c>
      <c r="D8" s="323">
        <v>0</v>
      </c>
      <c r="E8" s="321">
        <v>0</v>
      </c>
      <c r="G8" s="306"/>
    </row>
    <row r="9" spans="2:7" ht="12.75">
      <c r="B9" s="119" t="s">
        <v>526</v>
      </c>
      <c r="C9" s="322">
        <v>2</v>
      </c>
      <c r="D9" s="323">
        <v>0</v>
      </c>
      <c r="E9" s="321">
        <v>3</v>
      </c>
      <c r="G9" s="306"/>
    </row>
    <row r="10" spans="2:7" ht="12.75">
      <c r="B10" s="246" t="s">
        <v>105</v>
      </c>
      <c r="C10" s="322">
        <v>0</v>
      </c>
      <c r="D10" s="323">
        <v>0</v>
      </c>
      <c r="E10" s="321">
        <v>0</v>
      </c>
      <c r="G10" s="306"/>
    </row>
    <row r="11" spans="2:7" ht="12.75">
      <c r="B11" s="246" t="s">
        <v>527</v>
      </c>
      <c r="C11" s="324">
        <v>0</v>
      </c>
      <c r="D11" s="323">
        <v>0</v>
      </c>
      <c r="E11" s="321">
        <v>0</v>
      </c>
      <c r="G11" s="306"/>
    </row>
    <row r="12" spans="2:7" ht="12.75">
      <c r="B12" s="283" t="s">
        <v>260</v>
      </c>
      <c r="C12" s="266">
        <f>SUM(C6:C11)</f>
        <v>4</v>
      </c>
      <c r="D12" s="325">
        <f>SUM(D6:D11)</f>
        <v>0</v>
      </c>
      <c r="E12" s="304">
        <f>SUM(E6:E11)</f>
        <v>3</v>
      </c>
      <c r="G12" s="306"/>
    </row>
    <row r="13" ht="12.75">
      <c r="E13" s="19"/>
    </row>
    <row r="16" spans="2:7" ht="12.75" customHeight="1">
      <c r="B16" s="494" t="s">
        <v>528</v>
      </c>
      <c r="C16" s="494"/>
      <c r="G16" s="241"/>
    </row>
    <row r="17" spans="2:7" ht="12.75">
      <c r="B17" s="205">
        <f>ANYO_MEMORIA-1</f>
        <v>2012</v>
      </c>
      <c r="C17" s="326">
        <v>0</v>
      </c>
      <c r="G17" s="306"/>
    </row>
    <row r="18" spans="2:7" ht="12.75">
      <c r="B18" s="205">
        <f>ANYO_MEMORIA-2</f>
        <v>2011</v>
      </c>
      <c r="C18" s="326">
        <v>0</v>
      </c>
      <c r="G18" s="306"/>
    </row>
    <row r="19" spans="2:7" ht="12.75">
      <c r="B19" s="120">
        <f>ANYO_MEMORIA-3</f>
        <v>2010</v>
      </c>
      <c r="C19" s="326">
        <v>0</v>
      </c>
      <c r="G19" s="306"/>
    </row>
    <row r="20" spans="2:7" ht="12.75">
      <c r="B20" s="327" t="s">
        <v>260</v>
      </c>
      <c r="C20" s="328">
        <v>0</v>
      </c>
      <c r="G20" s="306"/>
    </row>
    <row r="21" ht="12.75">
      <c r="G21" s="329"/>
    </row>
    <row r="23" spans="2:7" ht="12.75">
      <c r="B23" s="494" t="str">
        <f>"DELITOS EN PROCEDIMIENTOS JUDICIALES INCOADOS "&amp;ANYO_MEMORIA</f>
        <v>DELITOS EN PROCEDIMIENTOS JUDICIALES INCOADOS 2013</v>
      </c>
      <c r="C23" s="494"/>
      <c r="G23" s="241"/>
    </row>
    <row r="24" spans="2:7" ht="12.75">
      <c r="B24" s="205" t="s">
        <v>298</v>
      </c>
      <c r="C24" s="326">
        <v>4</v>
      </c>
      <c r="G24" s="306"/>
    </row>
    <row r="25" spans="2:7" ht="12.75">
      <c r="B25" s="119" t="s">
        <v>525</v>
      </c>
      <c r="C25" s="330">
        <v>2</v>
      </c>
      <c r="G25" s="306"/>
    </row>
    <row r="26" spans="2:7" ht="12.75">
      <c r="B26" s="119" t="s">
        <v>297</v>
      </c>
      <c r="C26" s="330">
        <v>0</v>
      </c>
      <c r="G26" s="306"/>
    </row>
    <row r="27" spans="2:7" ht="12.75">
      <c r="B27" s="119" t="s">
        <v>526</v>
      </c>
      <c r="C27" s="330">
        <v>9</v>
      </c>
      <c r="G27" s="306"/>
    </row>
    <row r="28" spans="2:7" ht="12.75">
      <c r="B28" s="119" t="s">
        <v>105</v>
      </c>
      <c r="C28" s="330">
        <v>21</v>
      </c>
      <c r="G28" s="306"/>
    </row>
    <row r="29" spans="2:7" ht="12.75">
      <c r="B29" s="120" t="s">
        <v>527</v>
      </c>
      <c r="C29" s="331">
        <v>4</v>
      </c>
      <c r="G29" s="306"/>
    </row>
    <row r="30" spans="2:7" ht="12.75">
      <c r="B30" s="327" t="s">
        <v>260</v>
      </c>
      <c r="C30" s="328">
        <v>40</v>
      </c>
      <c r="G30" s="306"/>
    </row>
    <row r="33" spans="2:7" ht="12.75">
      <c r="B33" s="494" t="str">
        <f>"PROCEDIMIENTOS INCOADOS "&amp;ANYO_MEMORIA</f>
        <v>PROCEDIMIENTOS INCOADOS 2013</v>
      </c>
      <c r="C33" s="494"/>
      <c r="G33" s="241"/>
    </row>
    <row r="34" spans="2:7" ht="12.75">
      <c r="B34" s="205" t="s">
        <v>704</v>
      </c>
      <c r="C34" s="326">
        <v>0</v>
      </c>
      <c r="G34" s="306"/>
    </row>
    <row r="35" spans="2:7" ht="12.75">
      <c r="B35" s="119" t="s">
        <v>366</v>
      </c>
      <c r="C35" s="326">
        <v>0</v>
      </c>
      <c r="G35" s="306"/>
    </row>
    <row r="36" spans="2:7" ht="12.75">
      <c r="B36" s="119" t="s">
        <v>529</v>
      </c>
      <c r="C36" s="326">
        <v>40</v>
      </c>
      <c r="G36" s="306"/>
    </row>
    <row r="37" spans="2:7" ht="12.75">
      <c r="B37" s="119" t="s">
        <v>530</v>
      </c>
      <c r="C37" s="326">
        <v>5</v>
      </c>
      <c r="G37" s="306"/>
    </row>
    <row r="38" spans="2:7" ht="12.75">
      <c r="B38" s="119" t="s">
        <v>368</v>
      </c>
      <c r="C38" s="326">
        <v>0</v>
      </c>
      <c r="G38" s="306"/>
    </row>
    <row r="39" spans="2:7" ht="12.75">
      <c r="B39" s="119" t="s">
        <v>369</v>
      </c>
      <c r="C39" s="326">
        <v>0</v>
      </c>
      <c r="G39" s="306"/>
    </row>
    <row r="40" spans="2:7" ht="12.75">
      <c r="B40" s="119" t="s">
        <v>432</v>
      </c>
      <c r="C40" s="326">
        <v>1</v>
      </c>
      <c r="G40" s="306"/>
    </row>
    <row r="41" spans="2:7" ht="12.75">
      <c r="B41" s="120" t="s">
        <v>433</v>
      </c>
      <c r="C41" s="326">
        <v>1</v>
      </c>
      <c r="G41" s="306"/>
    </row>
    <row r="42" spans="2:7" ht="12.75">
      <c r="B42" s="327" t="s">
        <v>260</v>
      </c>
      <c r="C42" s="328">
        <v>47</v>
      </c>
      <c r="G42" s="306"/>
    </row>
    <row r="43" spans="2:7" ht="12.75">
      <c r="B43" s="332"/>
      <c r="C43" s="333"/>
      <c r="G43" s="306"/>
    </row>
    <row r="44" spans="2:7" ht="12.75">
      <c r="B44" s="332"/>
      <c r="C44" s="333"/>
      <c r="G44" s="306"/>
    </row>
    <row r="45" spans="2:7" ht="12.75">
      <c r="B45" s="494" t="str">
        <f>"DELITOS EN CALIFICACIONES "&amp;ANYO_MEMORIA</f>
        <v>DELITOS EN CALIFICACIONES 2013</v>
      </c>
      <c r="C45" s="494"/>
      <c r="G45" s="241"/>
    </row>
    <row r="46" spans="2:7" ht="12.75">
      <c r="B46" s="205" t="s">
        <v>298</v>
      </c>
      <c r="C46" s="326"/>
      <c r="G46" s="306"/>
    </row>
    <row r="47" spans="2:7" ht="12.75">
      <c r="B47" s="119" t="s">
        <v>525</v>
      </c>
      <c r="C47" s="330"/>
      <c r="G47" s="306"/>
    </row>
    <row r="48" spans="2:7" ht="12.75">
      <c r="B48" s="119" t="s">
        <v>297</v>
      </c>
      <c r="C48" s="330"/>
      <c r="G48" s="306"/>
    </row>
    <row r="49" spans="2:7" ht="12.75">
      <c r="B49" s="119" t="s">
        <v>526</v>
      </c>
      <c r="C49" s="330">
        <v>1</v>
      </c>
      <c r="G49" s="306"/>
    </row>
    <row r="50" spans="2:7" ht="12.75">
      <c r="B50" s="119" t="s">
        <v>105</v>
      </c>
      <c r="C50" s="330">
        <v>1</v>
      </c>
      <c r="G50" s="306"/>
    </row>
    <row r="51" spans="2:7" ht="12.75">
      <c r="B51" s="120" t="s">
        <v>527</v>
      </c>
      <c r="C51" s="331"/>
      <c r="G51" s="306"/>
    </row>
    <row r="52" spans="2:7" ht="12.75">
      <c r="B52" s="327" t="s">
        <v>260</v>
      </c>
      <c r="C52" s="328">
        <v>2</v>
      </c>
      <c r="G52" s="306"/>
    </row>
    <row r="53" spans="2:7" ht="12.75">
      <c r="B53" s="332"/>
      <c r="C53" s="333"/>
      <c r="G53" s="306"/>
    </row>
    <row r="55" spans="2:7" ht="12.75">
      <c r="B55" s="497" t="str">
        <f>"SENTENCIAS "&amp;ANYO_MEMORIA</f>
        <v>SENTENCIAS 2013</v>
      </c>
      <c r="C55" s="497"/>
      <c r="D55" s="334"/>
      <c r="E55" s="334"/>
      <c r="G55" s="241"/>
    </row>
    <row r="56" spans="2:7" ht="12.75">
      <c r="B56" s="205" t="s">
        <v>381</v>
      </c>
      <c r="C56" s="326">
        <v>3</v>
      </c>
      <c r="D56" s="335"/>
      <c r="E56" s="113"/>
      <c r="G56" s="306"/>
    </row>
    <row r="57" spans="2:7" ht="12.75">
      <c r="B57" s="246" t="s">
        <v>531</v>
      </c>
      <c r="C57" s="336">
        <v>0</v>
      </c>
      <c r="D57" s="335"/>
      <c r="E57" s="113"/>
      <c r="G57" s="306"/>
    </row>
    <row r="58" spans="2:7" ht="14.25" customHeight="1">
      <c r="B58" s="494" t="s">
        <v>532</v>
      </c>
      <c r="C58" s="494"/>
      <c r="D58" s="335"/>
      <c r="E58" s="113"/>
      <c r="G58" s="306"/>
    </row>
    <row r="59" spans="2:7" ht="12.75">
      <c r="B59" s="205" t="s">
        <v>298</v>
      </c>
      <c r="C59" s="326">
        <v>1</v>
      </c>
      <c r="D59" s="335"/>
      <c r="E59" s="113"/>
      <c r="G59" s="306"/>
    </row>
    <row r="60" spans="2:7" ht="12.75">
      <c r="B60" s="119" t="s">
        <v>525</v>
      </c>
      <c r="C60" s="337">
        <v>0</v>
      </c>
      <c r="D60" s="335"/>
      <c r="E60" s="113"/>
      <c r="G60" s="306"/>
    </row>
    <row r="61" spans="2:7" ht="12.75">
      <c r="B61" s="119" t="s">
        <v>297</v>
      </c>
      <c r="C61" s="337">
        <v>0</v>
      </c>
      <c r="D61" s="335"/>
      <c r="E61" s="113"/>
      <c r="G61" s="306"/>
    </row>
    <row r="62" spans="2:7" ht="12.75">
      <c r="B62" s="119" t="s">
        <v>526</v>
      </c>
      <c r="C62" s="337">
        <v>1</v>
      </c>
      <c r="D62" s="335"/>
      <c r="E62" s="113"/>
      <c r="G62" s="306"/>
    </row>
    <row r="63" spans="2:7" ht="12.75">
      <c r="B63" s="119" t="s">
        <v>105</v>
      </c>
      <c r="C63" s="337">
        <v>1</v>
      </c>
      <c r="D63" s="335"/>
      <c r="E63" s="113"/>
      <c r="G63" s="306"/>
    </row>
    <row r="64" spans="2:7" ht="12.75">
      <c r="B64" s="120" t="s">
        <v>527</v>
      </c>
      <c r="C64" s="338">
        <v>0</v>
      </c>
      <c r="D64" s="335"/>
      <c r="E64" s="113"/>
      <c r="G64" s="306"/>
    </row>
    <row r="65" spans="2:7" ht="12.75">
      <c r="B65" s="283" t="s">
        <v>260</v>
      </c>
      <c r="C65" s="339">
        <v>3</v>
      </c>
      <c r="D65" s="113"/>
      <c r="E65" s="113"/>
      <c r="G65" s="306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D1">
      <selection activeCell="H4" sqref="H4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533</v>
      </c>
    </row>
    <row r="4" spans="2:8" ht="38.25">
      <c r="B4" s="315" t="s">
        <v>533</v>
      </c>
      <c r="C4" s="316" t="s">
        <v>534</v>
      </c>
      <c r="D4" s="317" t="s">
        <v>535</v>
      </c>
      <c r="E4" s="317" t="s">
        <v>536</v>
      </c>
      <c r="F4" s="318" t="s">
        <v>537</v>
      </c>
      <c r="H4" s="241"/>
    </row>
    <row r="5" spans="2:8" ht="12.75">
      <c r="B5" s="205" t="s">
        <v>538</v>
      </c>
      <c r="C5" s="319">
        <v>0</v>
      </c>
      <c r="D5" s="320">
        <v>0</v>
      </c>
      <c r="E5" s="320">
        <v>0</v>
      </c>
      <c r="F5" s="340">
        <v>0</v>
      </c>
      <c r="H5" s="306"/>
    </row>
    <row r="6" spans="2:8" ht="12.75" customHeight="1">
      <c r="B6" s="205" t="s">
        <v>539</v>
      </c>
      <c r="C6" s="319">
        <v>0</v>
      </c>
      <c r="D6" s="320">
        <v>0</v>
      </c>
      <c r="E6" s="320">
        <v>0</v>
      </c>
      <c r="F6" s="340">
        <v>0</v>
      </c>
      <c r="H6" s="306"/>
    </row>
    <row r="7" spans="2:8" ht="12.75">
      <c r="B7" s="205" t="s">
        <v>540</v>
      </c>
      <c r="C7" s="319">
        <v>0</v>
      </c>
      <c r="D7" s="320">
        <v>0</v>
      </c>
      <c r="E7" s="320">
        <v>0</v>
      </c>
      <c r="F7" s="340">
        <v>0</v>
      </c>
      <c r="H7" s="306"/>
    </row>
    <row r="8" spans="2:8" ht="12.75">
      <c r="B8" s="205" t="s">
        <v>541</v>
      </c>
      <c r="C8" s="319">
        <v>0</v>
      </c>
      <c r="D8" s="320">
        <v>0</v>
      </c>
      <c r="E8" s="320">
        <v>0</v>
      </c>
      <c r="F8" s="340">
        <v>0</v>
      </c>
      <c r="H8" s="306"/>
    </row>
    <row r="9" spans="2:8" ht="12.75">
      <c r="B9" s="205" t="s">
        <v>542</v>
      </c>
      <c r="C9" s="319">
        <v>0</v>
      </c>
      <c r="D9" s="320">
        <v>0</v>
      </c>
      <c r="E9" s="320">
        <v>0</v>
      </c>
      <c r="F9" s="340">
        <v>0</v>
      </c>
      <c r="H9" s="306"/>
    </row>
    <row r="10" spans="2:8" ht="12.75">
      <c r="B10" s="205" t="s">
        <v>543</v>
      </c>
      <c r="C10" s="319">
        <v>0</v>
      </c>
      <c r="D10" s="320">
        <v>0</v>
      </c>
      <c r="E10" s="320">
        <v>2</v>
      </c>
      <c r="F10" s="340">
        <v>0</v>
      </c>
      <c r="H10" s="306"/>
    </row>
    <row r="11" spans="2:8" ht="12.75">
      <c r="B11" s="205" t="s">
        <v>544</v>
      </c>
      <c r="C11" s="319">
        <v>0</v>
      </c>
      <c r="D11" s="320">
        <v>0</v>
      </c>
      <c r="E11" s="320">
        <v>0</v>
      </c>
      <c r="F11" s="340">
        <v>0</v>
      </c>
      <c r="H11" s="306"/>
    </row>
    <row r="12" spans="2:8" ht="12.75">
      <c r="B12" s="205" t="s">
        <v>545</v>
      </c>
      <c r="C12" s="319">
        <v>0</v>
      </c>
      <c r="D12" s="320">
        <v>0</v>
      </c>
      <c r="E12" s="320">
        <v>2</v>
      </c>
      <c r="F12" s="340">
        <v>0</v>
      </c>
      <c r="H12" s="306"/>
    </row>
    <row r="13" spans="2:8" ht="12.75">
      <c r="B13" s="205" t="s">
        <v>546</v>
      </c>
      <c r="C13" s="319">
        <v>0</v>
      </c>
      <c r="D13" s="320">
        <v>0</v>
      </c>
      <c r="E13" s="320">
        <v>0</v>
      </c>
      <c r="F13" s="340">
        <v>0</v>
      </c>
      <c r="H13" s="306"/>
    </row>
    <row r="14" spans="2:8" ht="12.75">
      <c r="B14" s="205" t="s">
        <v>547</v>
      </c>
      <c r="C14" s="319">
        <v>0</v>
      </c>
      <c r="D14" s="320">
        <v>0</v>
      </c>
      <c r="E14" s="320">
        <v>0</v>
      </c>
      <c r="F14" s="340">
        <v>0</v>
      </c>
      <c r="H14" s="306"/>
    </row>
    <row r="15" spans="2:8" ht="12.75">
      <c r="B15" s="205" t="s">
        <v>548</v>
      </c>
      <c r="C15" s="319">
        <v>0</v>
      </c>
      <c r="D15" s="320">
        <v>0</v>
      </c>
      <c r="E15" s="320">
        <v>0</v>
      </c>
      <c r="F15" s="340">
        <v>0</v>
      </c>
      <c r="H15" s="306"/>
    </row>
    <row r="16" spans="2:8" ht="12.75">
      <c r="B16" s="205" t="s">
        <v>549</v>
      </c>
      <c r="C16" s="319">
        <v>0</v>
      </c>
      <c r="D16" s="320">
        <v>0</v>
      </c>
      <c r="E16" s="320">
        <v>0</v>
      </c>
      <c r="F16" s="340">
        <v>0</v>
      </c>
      <c r="H16" s="306"/>
    </row>
    <row r="17" spans="2:8" ht="12.75">
      <c r="B17" s="119" t="s">
        <v>550</v>
      </c>
      <c r="C17" s="319">
        <v>0</v>
      </c>
      <c r="D17" s="320">
        <v>0</v>
      </c>
      <c r="E17" s="320">
        <v>0</v>
      </c>
      <c r="F17" s="340">
        <v>0</v>
      </c>
      <c r="H17" s="306"/>
    </row>
    <row r="18" spans="2:8" ht="12.75">
      <c r="B18" s="119" t="s">
        <v>551</v>
      </c>
      <c r="C18" s="319">
        <v>0</v>
      </c>
      <c r="D18" s="320">
        <v>0</v>
      </c>
      <c r="E18" s="320">
        <v>0</v>
      </c>
      <c r="F18" s="340">
        <v>0</v>
      </c>
      <c r="H18" s="306"/>
    </row>
    <row r="19" spans="2:8" ht="12.75" customHeight="1">
      <c r="B19" s="119" t="s">
        <v>552</v>
      </c>
      <c r="C19" s="319">
        <v>0</v>
      </c>
      <c r="D19" s="320">
        <v>0</v>
      </c>
      <c r="E19" s="320">
        <v>0</v>
      </c>
      <c r="F19" s="340">
        <v>0</v>
      </c>
      <c r="H19" s="306"/>
    </row>
    <row r="20" spans="2:8" ht="12.75">
      <c r="B20" s="246" t="s">
        <v>553</v>
      </c>
      <c r="C20" s="319">
        <v>0</v>
      </c>
      <c r="D20" s="320">
        <v>0</v>
      </c>
      <c r="E20" s="320">
        <v>1</v>
      </c>
      <c r="F20" s="340">
        <v>0</v>
      </c>
      <c r="H20" s="306"/>
    </row>
    <row r="21" spans="2:8" ht="12.75">
      <c r="B21" s="283" t="s">
        <v>260</v>
      </c>
      <c r="C21" s="341">
        <f>SUM(C5:C20)</f>
        <v>0</v>
      </c>
      <c r="D21" s="342">
        <f>SUM(D5:D20)</f>
        <v>0</v>
      </c>
      <c r="E21" s="342">
        <f>SUM(E5:E20)</f>
        <v>5</v>
      </c>
      <c r="F21" s="343">
        <f>SUM(F5:F20)</f>
        <v>0</v>
      </c>
      <c r="H21" s="329"/>
    </row>
    <row r="24" spans="2:8" ht="14.25" customHeight="1">
      <c r="B24" s="494" t="s">
        <v>481</v>
      </c>
      <c r="C24" s="494"/>
      <c r="H24" s="241"/>
    </row>
    <row r="25" spans="2:8" ht="12.75">
      <c r="B25" s="205" t="s">
        <v>379</v>
      </c>
      <c r="C25" s="326">
        <v>0</v>
      </c>
      <c r="H25" s="344"/>
    </row>
    <row r="26" spans="2:8" ht="12.75">
      <c r="B26" s="205" t="s">
        <v>870</v>
      </c>
      <c r="C26" s="326">
        <v>0</v>
      </c>
      <c r="H26" s="344"/>
    </row>
    <row r="27" spans="2:8" ht="12.75">
      <c r="B27" s="120" t="s">
        <v>554</v>
      </c>
      <c r="C27" s="326">
        <v>0</v>
      </c>
      <c r="H27" s="344"/>
    </row>
    <row r="28" spans="2:8" ht="12.75">
      <c r="B28" s="327" t="s">
        <v>260</v>
      </c>
      <c r="C28" s="345">
        <f>SUM(C25:C27)</f>
        <v>0</v>
      </c>
      <c r="H28" s="344"/>
    </row>
    <row r="31" spans="2:8" ht="14.25" customHeight="1">
      <c r="B31" s="494" t="s">
        <v>555</v>
      </c>
      <c r="C31" s="494"/>
      <c r="H31" s="241"/>
    </row>
    <row r="32" spans="2:8" ht="12.75">
      <c r="B32" s="205" t="s">
        <v>556</v>
      </c>
      <c r="C32" s="326">
        <v>1</v>
      </c>
      <c r="H32" s="344"/>
    </row>
    <row r="33" spans="2:8" ht="12.75">
      <c r="B33" s="205" t="s">
        <v>557</v>
      </c>
      <c r="C33" s="326">
        <v>4</v>
      </c>
      <c r="H33" s="344"/>
    </row>
    <row r="34" spans="2:8" ht="12.75">
      <c r="B34" s="120" t="s">
        <v>531</v>
      </c>
      <c r="C34" s="338">
        <v>1</v>
      </c>
      <c r="H34" s="344"/>
    </row>
    <row r="35" spans="2:3" ht="12.75">
      <c r="B35" s="327" t="s">
        <v>260</v>
      </c>
      <c r="C35" s="345">
        <f>SUM(C32:C34)</f>
        <v>6</v>
      </c>
    </row>
    <row r="38" spans="2:8" ht="14.25" customHeight="1">
      <c r="B38" s="494" t="s">
        <v>558</v>
      </c>
      <c r="C38" s="494"/>
      <c r="H38" s="241"/>
    </row>
    <row r="39" spans="2:8" ht="12.75">
      <c r="B39" s="205" t="s">
        <v>559</v>
      </c>
      <c r="C39" s="326">
        <v>1</v>
      </c>
      <c r="H39" s="344"/>
    </row>
    <row r="40" spans="2:8" ht="12.75">
      <c r="B40" s="120" t="s">
        <v>560</v>
      </c>
      <c r="C40" s="338">
        <v>6</v>
      </c>
      <c r="H40" s="344"/>
    </row>
    <row r="41" spans="2:3" ht="12.75">
      <c r="B41" s="327" t="s">
        <v>260</v>
      </c>
      <c r="C41" s="345">
        <f>SUM(C39:C40)</f>
        <v>7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="125" zoomScaleNormal="125" zoomScalePageLayoutView="0" workbookViewId="0" topLeftCell="A1">
      <selection activeCell="CV21" sqref="CV21"/>
    </sheetView>
  </sheetViews>
  <sheetFormatPr defaultColWidth="11.421875" defaultRowHeight="12.75"/>
  <cols>
    <col min="1" max="1" width="2.7109375" style="346" customWidth="1"/>
    <col min="2" max="2" width="4.421875" style="346" customWidth="1"/>
    <col min="3" max="3" width="18.57421875" style="346" customWidth="1"/>
    <col min="4" max="4" width="36.140625" style="346" customWidth="1"/>
    <col min="5" max="5" width="18.57421875" style="346" customWidth="1"/>
    <col min="6" max="6" width="7.421875" style="346" customWidth="1"/>
    <col min="7" max="7" width="2.7109375" style="346" customWidth="1"/>
    <col min="8" max="8" width="10.140625" style="346" customWidth="1"/>
    <col min="9" max="13" width="11.421875" style="346" customWidth="1"/>
    <col min="14" max="14" width="5.57421875" style="346" customWidth="1"/>
    <col min="15" max="15" width="10.8515625" style="346" customWidth="1"/>
    <col min="16" max="16" width="2.7109375" style="346" customWidth="1"/>
    <col min="17" max="17" width="23.8515625" style="346" customWidth="1"/>
    <col min="18" max="19" width="12.7109375" style="346" customWidth="1"/>
    <col min="20" max="20" width="16.7109375" style="346" customWidth="1"/>
    <col min="21" max="21" width="17.8515625" style="346" customWidth="1"/>
    <col min="22" max="22" width="2.7109375" style="346" customWidth="1"/>
    <col min="23" max="23" width="11.421875" style="346" customWidth="1"/>
    <col min="24" max="25" width="12.7109375" style="346" customWidth="1"/>
    <col min="26" max="29" width="11.421875" style="346" customWidth="1"/>
    <col min="30" max="30" width="2.7109375" style="346" customWidth="1"/>
    <col min="31" max="31" width="6.28125" style="346" customWidth="1"/>
    <col min="32" max="35" width="13.7109375" style="346" customWidth="1"/>
    <col min="36" max="36" width="11.421875" style="346" customWidth="1"/>
    <col min="37" max="37" width="9.421875" style="346" customWidth="1"/>
    <col min="38" max="38" width="2.7109375" style="346" customWidth="1"/>
    <col min="39" max="44" width="11.421875" style="346" customWidth="1"/>
    <col min="45" max="45" width="14.421875" style="346" customWidth="1"/>
    <col min="46" max="46" width="2.7109375" style="346" customWidth="1"/>
    <col min="47" max="47" width="11.421875" style="346" customWidth="1"/>
    <col min="48" max="50" width="19.140625" style="346" customWidth="1"/>
    <col min="51" max="51" width="14.7109375" style="346" customWidth="1"/>
    <col min="52" max="52" width="2.7109375" style="346" customWidth="1"/>
    <col min="53" max="53" width="7.00390625" style="346" customWidth="1"/>
    <col min="54" max="54" width="13.8515625" style="346" customWidth="1"/>
    <col min="55" max="59" width="11.421875" style="346" customWidth="1"/>
    <col min="60" max="60" width="5.421875" style="346" customWidth="1"/>
    <col min="61" max="61" width="2.7109375" style="346" customWidth="1"/>
    <col min="62" max="62" width="11.421875" style="346" customWidth="1"/>
    <col min="63" max="65" width="13.7109375" style="346" customWidth="1"/>
    <col min="66" max="66" width="11.421875" style="346" customWidth="1"/>
    <col min="67" max="67" width="19.140625" style="346" customWidth="1"/>
    <col min="68" max="68" width="2.7109375" style="346" customWidth="1"/>
    <col min="69" max="69" width="7.140625" style="346" customWidth="1"/>
    <col min="70" max="70" width="7.00390625" style="346" customWidth="1"/>
    <col min="71" max="71" width="8.140625" style="346" customWidth="1"/>
    <col min="72" max="72" width="9.8515625" style="346" customWidth="1"/>
    <col min="73" max="74" width="7.8515625" style="346" customWidth="1"/>
    <col min="75" max="75" width="8.7109375" style="346" customWidth="1"/>
    <col min="76" max="76" width="6.7109375" style="346" customWidth="1"/>
    <col min="77" max="77" width="9.57421875" style="346" customWidth="1"/>
    <col min="78" max="78" width="7.00390625" style="346" customWidth="1"/>
    <col min="79" max="80" width="2.7109375" style="346" customWidth="1"/>
    <col min="81" max="81" width="21.00390625" style="346" customWidth="1"/>
    <col min="82" max="85" width="11.421875" style="346" customWidth="1"/>
    <col min="86" max="86" width="16.28125" style="346" customWidth="1"/>
    <col min="87" max="87" width="2.7109375" style="346" customWidth="1"/>
    <col min="88" max="88" width="16.8515625" style="346" customWidth="1"/>
    <col min="89" max="90" width="21.00390625" style="346" customWidth="1"/>
    <col min="91" max="93" width="11.421875" style="346" customWidth="1"/>
    <col min="94" max="94" width="2.8515625" style="346" customWidth="1"/>
    <col min="95" max="95" width="21.00390625" style="346" customWidth="1"/>
    <col min="96" max="96" width="13.421875" style="346" customWidth="1"/>
    <col min="97" max="97" width="13.8515625" style="346" customWidth="1"/>
    <col min="98" max="16384" width="11.421875" style="346" customWidth="1"/>
  </cols>
  <sheetData>
    <row r="1" spans="1:94" ht="18.75">
      <c r="A1" s="347"/>
      <c r="B1" s="348"/>
      <c r="C1" s="500" t="str">
        <f>"FISCALÍA PROVINCIAL DE "&amp;UPPER(Fisc_Provincial!C4)</f>
        <v>FISCALÍA PROVINCIAL DE ÁVILA</v>
      </c>
      <c r="D1" s="500"/>
      <c r="E1" s="500"/>
      <c r="G1" s="347"/>
      <c r="P1" s="347"/>
      <c r="V1" s="347"/>
      <c r="AD1" s="347"/>
      <c r="AL1" s="347"/>
      <c r="AT1" s="347"/>
      <c r="AZ1" s="347"/>
      <c r="BI1" s="347"/>
      <c r="BP1" s="347"/>
      <c r="CB1" s="347"/>
      <c r="CI1" s="347"/>
      <c r="CP1" s="347"/>
    </row>
    <row r="2" spans="1:78" s="350" customFormat="1" ht="11.25">
      <c r="A2" s="349">
        <v>0</v>
      </c>
      <c r="H2" s="351"/>
      <c r="Q2" s="351"/>
      <c r="AF2" s="499"/>
      <c r="AG2" s="499"/>
      <c r="AH2" s="499"/>
      <c r="AI2" s="499"/>
      <c r="AN2" s="499"/>
      <c r="AO2" s="499"/>
      <c r="AP2" s="499"/>
      <c r="AQ2" s="499"/>
      <c r="BB2" s="498"/>
      <c r="BC2" s="498"/>
      <c r="BD2" s="498"/>
      <c r="BE2" s="498"/>
      <c r="BF2" s="498"/>
      <c r="BG2" s="498"/>
      <c r="BQ2" s="498" t="s">
        <v>561</v>
      </c>
      <c r="BR2" s="498"/>
      <c r="BS2" s="498"/>
      <c r="BT2" s="498"/>
      <c r="BU2" s="498"/>
      <c r="BV2" s="498"/>
      <c r="BW2" s="498"/>
      <c r="BX2" s="498"/>
      <c r="BY2" s="498"/>
      <c r="BZ2" s="498"/>
    </row>
    <row r="3" spans="17:59" s="350" customFormat="1" ht="11.25">
      <c r="Q3" s="351"/>
      <c r="AF3" s="499" t="s">
        <v>562</v>
      </c>
      <c r="AG3" s="499"/>
      <c r="AH3" s="499"/>
      <c r="AI3" s="499"/>
      <c r="AN3" s="499" t="s">
        <v>563</v>
      </c>
      <c r="AO3" s="499"/>
      <c r="AP3" s="499"/>
      <c r="AQ3" s="499"/>
      <c r="BB3" s="498" t="s">
        <v>481</v>
      </c>
      <c r="BC3" s="498"/>
      <c r="BD3" s="498"/>
      <c r="BE3" s="498"/>
      <c r="BF3" s="498"/>
      <c r="BG3" s="498"/>
    </row>
    <row r="4" spans="3:97" s="353" customFormat="1" ht="21.75" customHeight="1">
      <c r="C4" s="499" t="s">
        <v>760</v>
      </c>
      <c r="D4" s="499"/>
      <c r="E4" s="499"/>
      <c r="I4" s="499" t="s">
        <v>778</v>
      </c>
      <c r="J4" s="499"/>
      <c r="K4" s="499"/>
      <c r="L4" s="499"/>
      <c r="M4" s="499"/>
      <c r="Q4" s="499" t="s">
        <v>564</v>
      </c>
      <c r="R4" s="499"/>
      <c r="S4" s="499"/>
      <c r="T4" s="499"/>
      <c r="W4" s="499" t="s">
        <v>535</v>
      </c>
      <c r="X4" s="499"/>
      <c r="Y4" s="499"/>
      <c r="Z4" s="499"/>
      <c r="AA4" s="499"/>
      <c r="AB4" s="499"/>
      <c r="AV4" s="499" t="s">
        <v>565</v>
      </c>
      <c r="AW4" s="499"/>
      <c r="AX4" s="499"/>
      <c r="BK4" s="499" t="s">
        <v>481</v>
      </c>
      <c r="BL4" s="499"/>
      <c r="BM4" s="499"/>
      <c r="BQ4" s="501" t="s">
        <v>566</v>
      </c>
      <c r="BR4" s="502" t="s">
        <v>567</v>
      </c>
      <c r="BS4" s="502" t="s">
        <v>568</v>
      </c>
      <c r="BT4" s="502" t="s">
        <v>569</v>
      </c>
      <c r="BU4" s="502" t="s">
        <v>570</v>
      </c>
      <c r="BV4" s="502" t="s">
        <v>571</v>
      </c>
      <c r="BW4" s="502" t="s">
        <v>572</v>
      </c>
      <c r="BX4" s="502" t="s">
        <v>982</v>
      </c>
      <c r="BY4" s="503" t="s">
        <v>573</v>
      </c>
      <c r="BZ4" s="503" t="s">
        <v>574</v>
      </c>
      <c r="CA4" s="352"/>
      <c r="CD4" s="499" t="s">
        <v>885</v>
      </c>
      <c r="CE4" s="499"/>
      <c r="CF4" s="499"/>
      <c r="CK4" s="499" t="s">
        <v>575</v>
      </c>
      <c r="CL4" s="499"/>
      <c r="CR4" s="504" t="str">
        <f>DatosGenerales!B84</f>
        <v>SENTENCIAS JUZGADOS DE INSTRUCCIÓN EN JUICIOS DE FALTAS</v>
      </c>
      <c r="CS4" s="504"/>
    </row>
    <row r="5" spans="32:79" s="353" customFormat="1" ht="14.25" customHeight="1">
      <c r="AF5" s="357" t="s">
        <v>576</v>
      </c>
      <c r="AG5" s="358" t="s">
        <v>577</v>
      </c>
      <c r="AH5" s="358" t="s">
        <v>381</v>
      </c>
      <c r="AI5" s="359" t="s">
        <v>381</v>
      </c>
      <c r="AN5" s="357" t="s">
        <v>576</v>
      </c>
      <c r="AO5" s="358" t="s">
        <v>577</v>
      </c>
      <c r="AP5" s="358" t="s">
        <v>381</v>
      </c>
      <c r="AQ5" s="359" t="s">
        <v>381</v>
      </c>
      <c r="BB5" s="501" t="s">
        <v>578</v>
      </c>
      <c r="BC5" s="502" t="s">
        <v>579</v>
      </c>
      <c r="BD5" s="502" t="s">
        <v>580</v>
      </c>
      <c r="BE5" s="502" t="s">
        <v>865</v>
      </c>
      <c r="BF5" s="502" t="s">
        <v>866</v>
      </c>
      <c r="BG5" s="503" t="s">
        <v>867</v>
      </c>
      <c r="BQ5" s="501"/>
      <c r="BR5" s="502"/>
      <c r="BS5" s="502"/>
      <c r="BT5" s="502"/>
      <c r="BU5" s="502"/>
      <c r="BV5" s="502"/>
      <c r="BW5" s="502"/>
      <c r="BX5" s="502"/>
      <c r="BY5" s="503"/>
      <c r="BZ5" s="503"/>
      <c r="CA5" s="352"/>
    </row>
    <row r="6" spans="3:97" s="353" customFormat="1" ht="14.25" customHeight="1">
      <c r="C6" s="360" t="str">
        <f>"Incoadas en "&amp;ANYO_MEMORIA</f>
        <v>Incoadas en 2013</v>
      </c>
      <c r="D6" s="361" t="s">
        <v>581</v>
      </c>
      <c r="E6" s="360" t="s">
        <v>582</v>
      </c>
      <c r="I6" s="362" t="s">
        <v>583</v>
      </c>
      <c r="J6" s="361" t="s">
        <v>584</v>
      </c>
      <c r="K6" s="361" t="s">
        <v>815</v>
      </c>
      <c r="L6" s="361" t="s">
        <v>708</v>
      </c>
      <c r="M6" s="363" t="s">
        <v>585</v>
      </c>
      <c r="N6" s="364" t="s">
        <v>586</v>
      </c>
      <c r="O6" s="364"/>
      <c r="R6" s="362" t="s">
        <v>795</v>
      </c>
      <c r="S6" s="363" t="s">
        <v>796</v>
      </c>
      <c r="W6" s="362" t="s">
        <v>587</v>
      </c>
      <c r="X6" s="361" t="s">
        <v>588</v>
      </c>
      <c r="Y6" s="361" t="s">
        <v>589</v>
      </c>
      <c r="Z6" s="361" t="s">
        <v>368</v>
      </c>
      <c r="AA6" s="361" t="s">
        <v>590</v>
      </c>
      <c r="AB6" s="363" t="s">
        <v>790</v>
      </c>
      <c r="AF6" s="365" t="s">
        <v>591</v>
      </c>
      <c r="AG6" s="366" t="s">
        <v>591</v>
      </c>
      <c r="AH6" s="366" t="s">
        <v>592</v>
      </c>
      <c r="AI6" s="367" t="s">
        <v>593</v>
      </c>
      <c r="AN6" s="365" t="s">
        <v>591</v>
      </c>
      <c r="AO6" s="366" t="s">
        <v>591</v>
      </c>
      <c r="AP6" s="366" t="s">
        <v>592</v>
      </c>
      <c r="AQ6" s="367" t="s">
        <v>593</v>
      </c>
      <c r="AV6" s="362" t="s">
        <v>594</v>
      </c>
      <c r="AW6" s="361" t="s">
        <v>595</v>
      </c>
      <c r="AX6" s="363" t="s">
        <v>596</v>
      </c>
      <c r="BB6" s="501"/>
      <c r="BC6" s="502"/>
      <c r="BD6" s="502"/>
      <c r="BE6" s="502"/>
      <c r="BF6" s="502"/>
      <c r="BG6" s="503"/>
      <c r="BK6" s="362" t="s">
        <v>869</v>
      </c>
      <c r="BL6" s="361" t="s">
        <v>870</v>
      </c>
      <c r="BM6" s="363" t="s">
        <v>597</v>
      </c>
      <c r="BQ6" s="501"/>
      <c r="BR6" s="502"/>
      <c r="BS6" s="502"/>
      <c r="BT6" s="502"/>
      <c r="BU6" s="502"/>
      <c r="BV6" s="502"/>
      <c r="BW6" s="502"/>
      <c r="BX6" s="502"/>
      <c r="BY6" s="503"/>
      <c r="BZ6" s="503"/>
      <c r="CA6" s="352"/>
      <c r="CD6" s="362" t="s">
        <v>566</v>
      </c>
      <c r="CE6" s="361" t="s">
        <v>598</v>
      </c>
      <c r="CF6" s="363" t="s">
        <v>867</v>
      </c>
      <c r="CK6" s="362" t="s">
        <v>599</v>
      </c>
      <c r="CL6" s="363" t="s">
        <v>600</v>
      </c>
      <c r="CR6" s="362" t="s">
        <v>381</v>
      </c>
      <c r="CS6" s="363" t="s">
        <v>531</v>
      </c>
    </row>
    <row r="7" spans="3:98" s="368" customFormat="1" ht="21" customHeight="1">
      <c r="C7" s="369">
        <f>DatosGenerales!D5</f>
        <v>9865</v>
      </c>
      <c r="D7" s="370">
        <f>SUM(DatosGenerales!D12:D16)</f>
        <v>957</v>
      </c>
      <c r="E7" s="371">
        <f>SUM(DatosGenerales!D9:D11)</f>
        <v>8912</v>
      </c>
      <c r="I7" s="372">
        <f>DatosGenerales!D20</f>
        <v>336</v>
      </c>
      <c r="J7" s="370">
        <f>DatosGenerales!D21</f>
        <v>27</v>
      </c>
      <c r="K7" s="369">
        <f>DatosGenerales!D22+DatosGenerales!D23</f>
        <v>68</v>
      </c>
      <c r="L7" s="370">
        <f>DatosGenerales!D25</f>
        <v>238</v>
      </c>
      <c r="M7" s="369">
        <f>DatosGenerales!D91</f>
        <v>236</v>
      </c>
      <c r="N7" s="373">
        <f>L7-M7</f>
        <v>2</v>
      </c>
      <c r="O7" s="373"/>
      <c r="R7" s="372">
        <f>DatosGenerales!D35</f>
        <v>753</v>
      </c>
      <c r="S7" s="374">
        <f>DatosGenerales!D36</f>
        <v>65</v>
      </c>
      <c r="W7" s="375">
        <f>DatosGenerales!D25</f>
        <v>238</v>
      </c>
      <c r="X7" s="376">
        <f>DatosGenerales!D46</f>
        <v>480</v>
      </c>
      <c r="Y7" s="376">
        <f>DatosGenerales!D47</f>
        <v>13</v>
      </c>
      <c r="Z7" s="376">
        <f>DatosGenerales!D60</f>
        <v>0</v>
      </c>
      <c r="AA7" s="376">
        <f>DatosGenerales!D68</f>
        <v>3</v>
      </c>
      <c r="AB7" s="377">
        <f>SUM(W7:AA7)</f>
        <v>734</v>
      </c>
      <c r="AF7" s="372">
        <f>DatosGenerales!D96+DatosGenerales!D97+DatosGenerales!D100</f>
        <v>371</v>
      </c>
      <c r="AG7" s="370">
        <f>DatosGenerales!D98+DatosGenerales!D101</f>
        <v>86</v>
      </c>
      <c r="AH7" s="370">
        <f>DatosGenerales!D96</f>
        <v>249</v>
      </c>
      <c r="AI7" s="374">
        <f>DatosGenerales!D97</f>
        <v>86</v>
      </c>
      <c r="AN7" s="372">
        <f>DatosGenerales!D107+DatosGenerales!D108+DatosGenerales!D111</f>
        <v>11</v>
      </c>
      <c r="AO7" s="370">
        <f>DatosGenerales!D109+DatosGenerales!D112</f>
        <v>3</v>
      </c>
      <c r="AP7" s="370">
        <f>DatosGenerales!D107</f>
        <v>11</v>
      </c>
      <c r="AQ7" s="374">
        <f>DatosGenerales!D108</f>
        <v>0</v>
      </c>
      <c r="AV7" s="372">
        <f>DatosGenerales!D127+DatosGenerales!D128</f>
        <v>25</v>
      </c>
      <c r="AW7" s="370">
        <f>DatosGenerales!D129+DatosGenerales!D130</f>
        <v>0</v>
      </c>
      <c r="AX7" s="374">
        <f>DatosGenerales!D131+DatosGenerales!D132</f>
        <v>0</v>
      </c>
      <c r="BB7" s="372">
        <f>DatosGenerales!D138</f>
        <v>4</v>
      </c>
      <c r="BC7" s="370">
        <f>DatosGenerales!D139</f>
        <v>12</v>
      </c>
      <c r="BD7" s="370">
        <f>DatosGenerales!D140</f>
        <v>3</v>
      </c>
      <c r="BE7" s="370">
        <f>DatosGenerales!D141</f>
        <v>0</v>
      </c>
      <c r="BF7" s="370">
        <f>DatosGenerales!D142</f>
        <v>11</v>
      </c>
      <c r="BG7" s="374">
        <f>DatosGenerales!D143</f>
        <v>12</v>
      </c>
      <c r="BK7" s="372">
        <f>DatosGenerales!D144</f>
        <v>16</v>
      </c>
      <c r="BL7" s="370">
        <f>DatosGenerales!D145</f>
        <v>26</v>
      </c>
      <c r="BM7" s="377">
        <f>DatosGenerales!D147</f>
        <v>3</v>
      </c>
      <c r="BQ7" s="372">
        <f>DatosGenerales!D242</f>
        <v>288</v>
      </c>
      <c r="BR7" s="376">
        <f>DatosGenerales!D246</f>
        <v>5</v>
      </c>
      <c r="BS7" s="376">
        <f>DatosGenerales!D263</f>
        <v>76</v>
      </c>
      <c r="BT7" s="376">
        <f>DatosGenerales!D266</f>
        <v>0</v>
      </c>
      <c r="BU7" s="376">
        <f>DatosGenerales!D274</f>
        <v>138</v>
      </c>
      <c r="BV7" s="376">
        <f>DatosGenerales!D279</f>
        <v>0</v>
      </c>
      <c r="BW7" s="376">
        <f>DatosGenerales!D288</f>
        <v>64</v>
      </c>
      <c r="BX7" s="376">
        <f>DatosGenerales!D292</f>
        <v>1</v>
      </c>
      <c r="BY7" s="374">
        <f>DatosGenerales!D297</f>
        <v>41</v>
      </c>
      <c r="BZ7" s="374">
        <f>DatosGenerales!D301</f>
        <v>15</v>
      </c>
      <c r="CA7" s="378"/>
      <c r="CD7" s="372">
        <f>DatosGenerales!D176</f>
        <v>341</v>
      </c>
      <c r="CE7" s="370">
        <f>DatosGenerales!D177</f>
        <v>407</v>
      </c>
      <c r="CF7" s="374">
        <f>DatosGenerales!D178</f>
        <v>148</v>
      </c>
      <c r="CK7" s="372">
        <f>DatosGenerales!D187</f>
        <v>107</v>
      </c>
      <c r="CL7" s="374">
        <f>DatosGenerales!D190</f>
        <v>23</v>
      </c>
      <c r="CR7" s="372">
        <f>DatosGenerales!D85</f>
        <v>403</v>
      </c>
      <c r="CS7" s="371">
        <f>DatosGenerales!D86</f>
        <v>415</v>
      </c>
      <c r="CT7" s="378"/>
    </row>
    <row r="8" ht="12.75">
      <c r="B8" s="379"/>
    </row>
    <row r="15" spans="54:60" ht="12.75">
      <c r="BB15" s="380"/>
      <c r="BC15" s="380"/>
      <c r="BD15" s="380"/>
      <c r="BE15" s="380"/>
      <c r="BF15" s="380"/>
      <c r="BG15" s="380"/>
      <c r="BH15" s="380"/>
    </row>
    <row r="16" spans="54:60" ht="12.75" customHeight="1">
      <c r="BB16" s="381"/>
      <c r="BC16" s="381"/>
      <c r="BD16" s="381"/>
      <c r="BE16" s="381"/>
      <c r="BF16" s="381"/>
      <c r="BG16" s="381"/>
      <c r="BH16" s="380"/>
    </row>
    <row r="17" spans="54:60" ht="12.75">
      <c r="BB17" s="381"/>
      <c r="BC17" s="381"/>
      <c r="BD17" s="381"/>
      <c r="BE17" s="381"/>
      <c r="BF17" s="381"/>
      <c r="BG17" s="381"/>
      <c r="BH17" s="380"/>
    </row>
    <row r="18" spans="54:60" ht="12.75">
      <c r="BB18" s="380"/>
      <c r="BC18" s="380"/>
      <c r="BD18" s="380"/>
      <c r="BE18" s="380"/>
      <c r="BF18" s="380"/>
      <c r="BG18" s="380"/>
      <c r="BH18" s="380"/>
    </row>
    <row r="22" spans="69:73" ht="12.75">
      <c r="BQ22" s="382" t="s">
        <v>601</v>
      </c>
      <c r="BU22" s="382"/>
    </row>
    <row r="23" spans="25:40" ht="12.75">
      <c r="Y23" s="383"/>
      <c r="AF23" s="384"/>
      <c r="AN23" s="384"/>
    </row>
    <row r="30" ht="12.75">
      <c r="BP30" s="385"/>
    </row>
    <row r="31" s="353" customFormat="1" ht="12.75" customHeight="1">
      <c r="BP31" s="386"/>
    </row>
    <row r="32" s="368" customFormat="1" ht="12">
      <c r="BP32" s="387"/>
    </row>
    <row r="33" ht="12.75">
      <c r="BP33" s="385"/>
    </row>
    <row r="38" spans="72:73" ht="15.75">
      <c r="BT38" s="388" t="s">
        <v>602</v>
      </c>
      <c r="BU38" s="389">
        <v>13</v>
      </c>
    </row>
    <row r="41" ht="12.75">
      <c r="BQ41" s="382" t="s">
        <v>603</v>
      </c>
    </row>
    <row r="51" spans="69:71" ht="12.75">
      <c r="BQ51" s="390" t="s">
        <v>604</v>
      </c>
      <c r="BR51" s="390" t="s">
        <v>604</v>
      </c>
      <c r="BS51" s="385"/>
    </row>
    <row r="52" spans="69:79" ht="12.75">
      <c r="BQ52" s="390" t="s">
        <v>605</v>
      </c>
      <c r="BR52" s="390" t="s">
        <v>606</v>
      </c>
      <c r="BS52" s="386"/>
      <c r="BT52" s="353"/>
      <c r="BU52" s="353"/>
      <c r="BV52" s="353"/>
      <c r="BW52" s="353"/>
      <c r="BX52" s="353"/>
      <c r="BY52" s="353"/>
      <c r="BZ52" s="353"/>
      <c r="CA52" s="353"/>
    </row>
    <row r="53" spans="69:79" ht="12.75">
      <c r="BQ53" s="391">
        <f>DatosGenerales!D229+DatosGenerales!D231+DatosGenerales!D233</f>
        <v>82</v>
      </c>
      <c r="BR53" s="391">
        <f>DatosGenerales!D230+DatosGenerales!D232+DatosGenerales!D234</f>
        <v>81</v>
      </c>
      <c r="BS53" s="387"/>
      <c r="BT53" s="368"/>
      <c r="BU53" s="368"/>
      <c r="BV53" s="368"/>
      <c r="BW53" s="368"/>
      <c r="BX53" s="368"/>
      <c r="BY53" s="368"/>
      <c r="BZ53" s="368"/>
      <c r="CA53" s="368"/>
    </row>
    <row r="55" ht="12.75">
      <c r="BQ55" s="382" t="s">
        <v>607</v>
      </c>
    </row>
    <row r="65" spans="69:72" ht="12.75">
      <c r="BQ65" s="390" t="s">
        <v>608</v>
      </c>
      <c r="BR65" s="390" t="s">
        <v>609</v>
      </c>
      <c r="BS65" s="390" t="s">
        <v>610</v>
      </c>
      <c r="BT65" s="390"/>
    </row>
    <row r="66" spans="69:77" ht="12.75">
      <c r="BQ66" s="391">
        <f>DatosGenerales!D229+DatosGenerales!D230</f>
        <v>4</v>
      </c>
      <c r="BR66" s="391">
        <f>DatosGenerales!D231+DatosGenerales!D232</f>
        <v>131</v>
      </c>
      <c r="BS66" s="391">
        <f>DatosGenerales!D233+DatosGenerales!D234</f>
        <v>28</v>
      </c>
      <c r="BT66" s="391"/>
      <c r="BU66" s="368"/>
      <c r="BV66" s="368"/>
      <c r="BW66" s="368"/>
      <c r="BX66" s="368"/>
      <c r="BY66" s="368"/>
    </row>
  </sheetData>
  <sheetProtection/>
  <mergeCells count="33">
    <mergeCell ref="CR4:CS4"/>
    <mergeCell ref="BB5:BB6"/>
    <mergeCell ref="BC5:BC6"/>
    <mergeCell ref="BD5:BD6"/>
    <mergeCell ref="BE5:BE6"/>
    <mergeCell ref="BF5:BF6"/>
    <mergeCell ref="BG5:BG6"/>
    <mergeCell ref="BW4:BW6"/>
    <mergeCell ref="BX4:BX6"/>
    <mergeCell ref="BY4:BY6"/>
    <mergeCell ref="CK4:CL4"/>
    <mergeCell ref="BQ4:BQ6"/>
    <mergeCell ref="BR4:BR6"/>
    <mergeCell ref="BS4:BS6"/>
    <mergeCell ref="BT4:BT6"/>
    <mergeCell ref="BU4:BU6"/>
    <mergeCell ref="BV4:BV6"/>
    <mergeCell ref="BZ4:BZ6"/>
    <mergeCell ref="CD4:CF4"/>
    <mergeCell ref="C1:E1"/>
    <mergeCell ref="AF2:AI2"/>
    <mergeCell ref="AV4:AX4"/>
    <mergeCell ref="BK4:BM4"/>
    <mergeCell ref="C4:E4"/>
    <mergeCell ref="I4:M4"/>
    <mergeCell ref="Q4:T4"/>
    <mergeCell ref="W4:AB4"/>
    <mergeCell ref="BQ2:BZ2"/>
    <mergeCell ref="AF3:AI3"/>
    <mergeCell ref="AN3:AQ3"/>
    <mergeCell ref="BB3:BG3"/>
    <mergeCell ref="AN2:AQ2"/>
    <mergeCell ref="BB2:B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1">
      <selection activeCell="B1" sqref="B1"/>
    </sheetView>
  </sheetViews>
  <sheetFormatPr defaultColWidth="11.421875" defaultRowHeight="12.75"/>
  <cols>
    <col min="1" max="1" width="2.7109375" style="392" customWidth="1"/>
    <col min="2" max="2" width="7.8515625" style="392" customWidth="1"/>
    <col min="3" max="3" width="11.421875" style="392" customWidth="1"/>
    <col min="4" max="4" width="12.00390625" style="392" customWidth="1"/>
    <col min="5" max="5" width="51.00390625" style="392" customWidth="1"/>
    <col min="6" max="6" width="2.7109375" style="392" customWidth="1"/>
    <col min="7" max="7" width="7.8515625" style="392" customWidth="1"/>
    <col min="8" max="9" width="11.421875" style="392" customWidth="1"/>
    <col min="10" max="10" width="51.00390625" style="392" customWidth="1"/>
    <col min="11" max="11" width="2.7109375" style="392" customWidth="1"/>
    <col min="12" max="12" width="7.8515625" style="392" customWidth="1"/>
    <col min="13" max="14" width="11.421875" style="392" customWidth="1"/>
    <col min="15" max="15" width="51.00390625" style="392" customWidth="1"/>
    <col min="16" max="16" width="2.7109375" style="392" customWidth="1"/>
    <col min="17" max="17" width="7.8515625" style="392" customWidth="1"/>
    <col min="18" max="19" width="11.421875" style="392" customWidth="1"/>
    <col min="20" max="20" width="51.00390625" style="392" customWidth="1"/>
    <col min="21" max="21" width="2.7109375" style="392" customWidth="1"/>
    <col min="22" max="22" width="7.8515625" style="392" customWidth="1"/>
    <col min="23" max="24" width="11.421875" style="392" customWidth="1"/>
    <col min="25" max="25" width="51.00390625" style="392" customWidth="1"/>
    <col min="26" max="26" width="2.7109375" style="392" customWidth="1"/>
    <col min="27" max="27" width="7.8515625" style="392" customWidth="1"/>
    <col min="28" max="29" width="11.421875" style="392" customWidth="1"/>
    <col min="30" max="30" width="51.00390625" style="392" customWidth="1"/>
    <col min="31" max="31" width="2.7109375" style="392" customWidth="1"/>
    <col min="32" max="32" width="7.8515625" style="392" customWidth="1"/>
    <col min="33" max="34" width="11.421875" style="392" customWidth="1"/>
    <col min="35" max="35" width="51.00390625" style="392" customWidth="1"/>
    <col min="36" max="36" width="2.7109375" style="392" customWidth="1"/>
    <col min="37" max="37" width="7.8515625" style="392" customWidth="1"/>
    <col min="38" max="39" width="11.421875" style="392" customWidth="1"/>
    <col min="40" max="40" width="51.00390625" style="392" customWidth="1"/>
    <col min="41" max="41" width="2.7109375" style="392" customWidth="1"/>
    <col min="42" max="42" width="7.8515625" style="392" customWidth="1"/>
    <col min="43" max="44" width="11.421875" style="392" customWidth="1"/>
    <col min="45" max="45" width="51.00390625" style="392" customWidth="1"/>
    <col min="46" max="46" width="2.7109375" style="392" customWidth="1"/>
    <col min="47" max="47" width="7.8515625" style="392" customWidth="1"/>
    <col min="48" max="49" width="11.421875" style="392" customWidth="1"/>
    <col min="50" max="50" width="51.00390625" style="392" customWidth="1"/>
    <col min="51" max="51" width="2.7109375" style="392" customWidth="1"/>
    <col min="52" max="52" width="7.8515625" style="392" customWidth="1"/>
    <col min="53" max="54" width="11.421875" style="392" customWidth="1"/>
    <col min="55" max="55" width="51.00390625" style="392" customWidth="1"/>
    <col min="56" max="56" width="2.7109375" style="392" customWidth="1"/>
    <col min="57" max="57" width="7.8515625" style="392" customWidth="1"/>
    <col min="58" max="59" width="11.421875" style="392" customWidth="1"/>
    <col min="60" max="60" width="51.00390625" style="392" customWidth="1"/>
    <col min="61" max="61" width="2.7109375" style="392" customWidth="1"/>
    <col min="62" max="16384" width="11.421875" style="392" customWidth="1"/>
  </cols>
  <sheetData>
    <row r="1" spans="1:61" ht="18.75" customHeight="1">
      <c r="A1" s="393"/>
      <c r="C1" s="382" t="s">
        <v>611</v>
      </c>
      <c r="F1" s="393"/>
      <c r="K1" s="393"/>
      <c r="P1" s="393"/>
      <c r="U1" s="393"/>
      <c r="Z1" s="393"/>
      <c r="AE1" s="393"/>
      <c r="AJ1" s="393"/>
      <c r="AO1" s="393"/>
      <c r="AT1" s="393"/>
      <c r="AY1" s="393"/>
      <c r="BD1" s="393"/>
      <c r="BF1" s="394"/>
      <c r="BI1" s="393"/>
    </row>
    <row r="2" spans="59:60" ht="12">
      <c r="BG2" s="395"/>
      <c r="BH2" s="394"/>
    </row>
    <row r="3" spans="3:58" s="382" customFormat="1" ht="12">
      <c r="C3" s="382" t="s">
        <v>612</v>
      </c>
      <c r="H3" s="382" t="s">
        <v>613</v>
      </c>
      <c r="M3" s="382" t="s">
        <v>614</v>
      </c>
      <c r="R3" s="382" t="s">
        <v>615</v>
      </c>
      <c r="W3" s="382" t="s">
        <v>616</v>
      </c>
      <c r="AB3" s="382" t="s">
        <v>617</v>
      </c>
      <c r="AG3" s="382" t="s">
        <v>618</v>
      </c>
      <c r="AL3" s="382" t="s">
        <v>619</v>
      </c>
      <c r="AQ3" s="382" t="s">
        <v>620</v>
      </c>
      <c r="AV3" s="382" t="s">
        <v>621</v>
      </c>
      <c r="BA3" s="382" t="s">
        <v>622</v>
      </c>
      <c r="BF3" s="382" t="s">
        <v>623</v>
      </c>
    </row>
    <row r="5" spans="8:59" ht="12">
      <c r="H5" s="394"/>
      <c r="I5" s="394"/>
      <c r="M5" s="394"/>
      <c r="N5" s="394"/>
      <c r="R5" s="394"/>
      <c r="S5" s="394"/>
      <c r="W5" s="394"/>
      <c r="X5" s="394"/>
      <c r="AB5" s="394"/>
      <c r="AC5" s="394"/>
      <c r="AG5" s="394"/>
      <c r="AH5" s="394"/>
      <c r="AL5" s="394"/>
      <c r="AM5" s="394"/>
      <c r="AQ5" s="394"/>
      <c r="AR5" s="394"/>
      <c r="AV5" s="394"/>
      <c r="AW5" s="394"/>
      <c r="BA5" s="394"/>
      <c r="BB5" s="394"/>
      <c r="BF5" s="394"/>
      <c r="BG5" s="394"/>
    </row>
    <row r="6" spans="8:59" ht="12">
      <c r="H6" s="394"/>
      <c r="I6" s="394"/>
      <c r="M6" s="394"/>
      <c r="N6" s="394"/>
      <c r="R6" s="394"/>
      <c r="S6" s="394"/>
      <c r="W6" s="394"/>
      <c r="X6" s="394"/>
      <c r="AB6" s="394"/>
      <c r="AC6" s="394"/>
      <c r="AG6" s="394"/>
      <c r="AH6" s="394"/>
      <c r="AL6" s="394"/>
      <c r="AM6" s="394"/>
      <c r="AQ6" s="394"/>
      <c r="AR6" s="394"/>
      <c r="AV6" s="394"/>
      <c r="AW6" s="394"/>
      <c r="BA6" s="394"/>
      <c r="BB6" s="394"/>
      <c r="BF6" s="394"/>
      <c r="BG6" s="394"/>
    </row>
    <row r="7" spans="28:29" ht="12">
      <c r="AB7" s="394"/>
      <c r="AC7" s="394"/>
    </row>
    <row r="11" ht="64.5" customHeight="1"/>
    <row r="22" ht="12" customHeight="1"/>
    <row r="23" ht="12" customHeight="1"/>
    <row r="24" ht="12" customHeight="1"/>
    <row r="25" spans="3:59" s="396" customFormat="1" ht="15.75">
      <c r="C25" s="388" t="s">
        <v>602</v>
      </c>
      <c r="D25" s="389">
        <v>100</v>
      </c>
      <c r="H25" s="388" t="s">
        <v>602</v>
      </c>
      <c r="I25" s="389">
        <v>5</v>
      </c>
      <c r="M25" s="388" t="s">
        <v>602</v>
      </c>
      <c r="N25" s="389">
        <v>5</v>
      </c>
      <c r="R25" s="388" t="s">
        <v>602</v>
      </c>
      <c r="S25" s="389">
        <v>10</v>
      </c>
      <c r="W25" s="388" t="s">
        <v>602</v>
      </c>
      <c r="X25" s="389">
        <v>10</v>
      </c>
      <c r="AB25" s="388" t="s">
        <v>602</v>
      </c>
      <c r="AC25" s="389">
        <v>0</v>
      </c>
      <c r="AG25" s="388" t="s">
        <v>602</v>
      </c>
      <c r="AH25" s="389">
        <v>0</v>
      </c>
      <c r="AL25" s="388" t="s">
        <v>602</v>
      </c>
      <c r="AM25" s="389">
        <v>0</v>
      </c>
      <c r="AQ25" s="388" t="s">
        <v>602</v>
      </c>
      <c r="AR25" s="389">
        <v>0</v>
      </c>
      <c r="AV25" s="388" t="s">
        <v>602</v>
      </c>
      <c r="AW25" s="389">
        <v>0</v>
      </c>
      <c r="BA25" s="388" t="s">
        <v>602</v>
      </c>
      <c r="BB25" s="389">
        <v>0</v>
      </c>
      <c r="BF25" s="388" t="s">
        <v>602</v>
      </c>
      <c r="BG25" s="389">
        <v>10</v>
      </c>
    </row>
    <row r="28" spans="8:44" s="397" customFormat="1" ht="15.75">
      <c r="H28" s="388" t="s">
        <v>624</v>
      </c>
      <c r="I28" s="398">
        <f>DatosDelitos!F303</f>
        <v>325</v>
      </c>
      <c r="M28" s="388" t="s">
        <v>624</v>
      </c>
      <c r="N28" s="398">
        <f>DatosDelitos!G303</f>
        <v>238</v>
      </c>
      <c r="R28" s="388" t="s">
        <v>624</v>
      </c>
      <c r="S28" s="398">
        <f>DatosDelitos!H303</f>
        <v>702</v>
      </c>
      <c r="W28" s="388" t="s">
        <v>624</v>
      </c>
      <c r="X28" s="398">
        <f>DatosDelitos!I303</f>
        <v>546</v>
      </c>
      <c r="AB28" s="388" t="s">
        <v>624</v>
      </c>
      <c r="AC28" s="398">
        <f>DatosDelitos!J303</f>
        <v>1</v>
      </c>
      <c r="AG28" s="388" t="s">
        <v>624</v>
      </c>
      <c r="AH28" s="398">
        <f>DatosDelitos!K303</f>
        <v>0</v>
      </c>
      <c r="AL28" s="388" t="s">
        <v>624</v>
      </c>
      <c r="AM28" s="398">
        <f>DatosDelitos!L303</f>
        <v>2</v>
      </c>
      <c r="AQ28" s="388" t="s">
        <v>624</v>
      </c>
      <c r="AR28" s="398">
        <f>DatosDelitos!M303</f>
        <v>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PageLayoutView="0" workbookViewId="0" topLeftCell="U1">
      <selection activeCell="U1" sqref="U1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399" customFormat="1" ht="89.25">
      <c r="A1" s="399" t="s">
        <v>625</v>
      </c>
      <c r="B1" s="399" t="s">
        <v>626</v>
      </c>
      <c r="C1" s="399" t="s">
        <v>627</v>
      </c>
      <c r="D1" s="399" t="s">
        <v>628</v>
      </c>
      <c r="E1" s="399" t="s">
        <v>629</v>
      </c>
      <c r="F1" s="399" t="s">
        <v>630</v>
      </c>
      <c r="G1" s="399" t="s">
        <v>631</v>
      </c>
      <c r="H1" s="399" t="s">
        <v>632</v>
      </c>
      <c r="I1" s="399" t="s">
        <v>633</v>
      </c>
      <c r="J1" s="399" t="s">
        <v>634</v>
      </c>
      <c r="K1" s="399" t="s">
        <v>635</v>
      </c>
      <c r="L1" s="399" t="s">
        <v>636</v>
      </c>
      <c r="M1" s="399" t="s">
        <v>637</v>
      </c>
      <c r="N1" s="399" t="s">
        <v>638</v>
      </c>
      <c r="O1" s="399" t="s">
        <v>639</v>
      </c>
      <c r="P1" s="399" t="s">
        <v>640</v>
      </c>
      <c r="Q1" s="399" t="s">
        <v>641</v>
      </c>
      <c r="R1" s="399" t="s">
        <v>642</v>
      </c>
      <c r="S1" s="399" t="s">
        <v>643</v>
      </c>
      <c r="T1" s="399" t="s">
        <v>644</v>
      </c>
      <c r="U1" s="399" t="s">
        <v>645</v>
      </c>
      <c r="V1" s="399" t="s">
        <v>646</v>
      </c>
      <c r="W1" s="399" t="s">
        <v>647</v>
      </c>
      <c r="AA1" s="399" t="s">
        <v>648</v>
      </c>
      <c r="AB1" s="399" t="s">
        <v>649</v>
      </c>
      <c r="AC1" s="399" t="s">
        <v>650</v>
      </c>
    </row>
    <row r="2" spans="1:48" ht="12.75">
      <c r="A2" t="s">
        <v>587</v>
      </c>
      <c r="B2" t="s">
        <v>578</v>
      </c>
      <c r="C2" t="s">
        <v>566</v>
      </c>
      <c r="D2" t="s">
        <v>263</v>
      </c>
      <c r="E2" t="s">
        <v>264</v>
      </c>
      <c r="F2" t="s">
        <v>265</v>
      </c>
      <c r="G2" t="s">
        <v>272</v>
      </c>
      <c r="H2" t="s">
        <v>272</v>
      </c>
      <c r="I2" t="s">
        <v>263</v>
      </c>
      <c r="J2" t="s">
        <v>263</v>
      </c>
      <c r="K2" t="s">
        <v>264</v>
      </c>
      <c r="L2" t="s">
        <v>263</v>
      </c>
      <c r="M2" t="s">
        <v>277</v>
      </c>
      <c r="N2" t="s">
        <v>263</v>
      </c>
      <c r="O2" t="s">
        <v>263</v>
      </c>
      <c r="P2" t="s">
        <v>421</v>
      </c>
      <c r="Q2" t="s">
        <v>421</v>
      </c>
      <c r="R2" t="s">
        <v>402</v>
      </c>
      <c r="S2" t="s">
        <v>421</v>
      </c>
      <c r="T2" t="s">
        <v>421</v>
      </c>
      <c r="U2" t="s">
        <v>402</v>
      </c>
      <c r="V2" t="s">
        <v>773</v>
      </c>
      <c r="W2" t="s">
        <v>869</v>
      </c>
      <c r="Z2" t="s">
        <v>421</v>
      </c>
      <c r="AA2" t="s">
        <v>471</v>
      </c>
      <c r="AB2" t="s">
        <v>478</v>
      </c>
      <c r="AC2" t="s">
        <v>482</v>
      </c>
      <c r="AD2" t="s">
        <v>121</v>
      </c>
      <c r="AE2" t="s">
        <v>525</v>
      </c>
      <c r="AF2" t="s">
        <v>529</v>
      </c>
      <c r="AG2" t="s">
        <v>298</v>
      </c>
      <c r="AH2" t="s">
        <v>867</v>
      </c>
      <c r="AI2" t="s">
        <v>932</v>
      </c>
      <c r="AL2" t="s">
        <v>121</v>
      </c>
      <c r="AM2" t="s">
        <v>121</v>
      </c>
      <c r="AN2" t="s">
        <v>121</v>
      </c>
      <c r="AO2" t="s">
        <v>121</v>
      </c>
      <c r="AT2" t="s">
        <v>123</v>
      </c>
      <c r="AU2" t="s">
        <v>122</v>
      </c>
      <c r="AV2" t="s">
        <v>121</v>
      </c>
    </row>
    <row r="3" spans="1:48" ht="12.75">
      <c r="A3" t="s">
        <v>588</v>
      </c>
      <c r="B3" t="s">
        <v>579</v>
      </c>
      <c r="C3" t="s">
        <v>567</v>
      </c>
      <c r="D3" t="s">
        <v>264</v>
      </c>
      <c r="E3" t="s">
        <v>272</v>
      </c>
      <c r="F3" t="s">
        <v>267</v>
      </c>
      <c r="G3" t="s">
        <v>279</v>
      </c>
      <c r="H3" t="s">
        <v>279</v>
      </c>
      <c r="I3" t="s">
        <v>264</v>
      </c>
      <c r="J3" t="s">
        <v>264</v>
      </c>
      <c r="K3" t="s">
        <v>264</v>
      </c>
      <c r="L3" t="s">
        <v>264</v>
      </c>
      <c r="M3" t="s">
        <v>281</v>
      </c>
      <c r="N3" t="s">
        <v>277</v>
      </c>
      <c r="O3" t="s">
        <v>264</v>
      </c>
      <c r="P3" t="s">
        <v>265</v>
      </c>
      <c r="Q3" t="s">
        <v>265</v>
      </c>
      <c r="R3" t="s">
        <v>404</v>
      </c>
      <c r="S3" t="s">
        <v>265</v>
      </c>
      <c r="T3" t="s">
        <v>265</v>
      </c>
      <c r="U3" t="s">
        <v>403</v>
      </c>
      <c r="V3" t="s">
        <v>774</v>
      </c>
      <c r="W3" t="s">
        <v>870</v>
      </c>
      <c r="Z3" t="s">
        <v>265</v>
      </c>
      <c r="AA3" t="s">
        <v>472</v>
      </c>
      <c r="AB3" t="s">
        <v>479</v>
      </c>
      <c r="AC3" t="s">
        <v>484</v>
      </c>
      <c r="AD3" t="s">
        <v>122</v>
      </c>
      <c r="AE3" t="s">
        <v>297</v>
      </c>
      <c r="AF3" t="s">
        <v>530</v>
      </c>
      <c r="AG3" t="s">
        <v>526</v>
      </c>
      <c r="AI3" t="s">
        <v>933</v>
      </c>
      <c r="AL3" t="s">
        <v>122</v>
      </c>
      <c r="AM3" t="s">
        <v>122</v>
      </c>
      <c r="AN3" t="s">
        <v>122</v>
      </c>
      <c r="AO3" t="s">
        <v>122</v>
      </c>
      <c r="AT3" t="s">
        <v>126</v>
      </c>
      <c r="AU3" t="s">
        <v>123</v>
      </c>
      <c r="AV3" t="s">
        <v>122</v>
      </c>
    </row>
    <row r="4" spans="1:48" ht="12.75">
      <c r="A4" t="s">
        <v>589</v>
      </c>
      <c r="B4" t="s">
        <v>580</v>
      </c>
      <c r="C4" t="s">
        <v>568</v>
      </c>
      <c r="D4" t="s">
        <v>265</v>
      </c>
      <c r="E4" t="s">
        <v>278</v>
      </c>
      <c r="F4" t="s">
        <v>270</v>
      </c>
      <c r="G4" t="s">
        <v>282</v>
      </c>
      <c r="H4" t="s">
        <v>282</v>
      </c>
      <c r="I4" t="s">
        <v>265</v>
      </c>
      <c r="J4" t="s">
        <v>265</v>
      </c>
      <c r="K4" t="s">
        <v>267</v>
      </c>
      <c r="L4" t="s">
        <v>265</v>
      </c>
      <c r="M4" t="s">
        <v>277</v>
      </c>
      <c r="N4" t="s">
        <v>281</v>
      </c>
      <c r="O4" t="s">
        <v>265</v>
      </c>
      <c r="P4" t="s">
        <v>737</v>
      </c>
      <c r="Q4" t="s">
        <v>425</v>
      </c>
      <c r="R4" t="s">
        <v>405</v>
      </c>
      <c r="S4" t="s">
        <v>425</v>
      </c>
      <c r="T4" t="s">
        <v>425</v>
      </c>
      <c r="U4" t="s">
        <v>404</v>
      </c>
      <c r="V4" t="s">
        <v>775</v>
      </c>
      <c r="W4" t="s">
        <v>597</v>
      </c>
      <c r="Z4" t="s">
        <v>425</v>
      </c>
      <c r="AA4" t="s">
        <v>473</v>
      </c>
      <c r="AB4" t="s">
        <v>480</v>
      </c>
      <c r="AC4" t="s">
        <v>484</v>
      </c>
      <c r="AD4" t="s">
        <v>123</v>
      </c>
      <c r="AE4" t="s">
        <v>526</v>
      </c>
      <c r="AF4" t="s">
        <v>432</v>
      </c>
      <c r="AG4" t="s">
        <v>105</v>
      </c>
      <c r="AI4" t="s">
        <v>934</v>
      </c>
      <c r="AL4" t="s">
        <v>123</v>
      </c>
      <c r="AM4" t="s">
        <v>124</v>
      </c>
      <c r="AN4" t="s">
        <v>123</v>
      </c>
      <c r="AO4" t="s">
        <v>123</v>
      </c>
      <c r="AT4" t="s">
        <v>123</v>
      </c>
      <c r="AU4" t="s">
        <v>126</v>
      </c>
      <c r="AV4" t="s">
        <v>123</v>
      </c>
    </row>
    <row r="5" spans="1:48" ht="12.75">
      <c r="A5" t="s">
        <v>590</v>
      </c>
      <c r="B5" t="s">
        <v>866</v>
      </c>
      <c r="C5" t="s">
        <v>570</v>
      </c>
      <c r="D5" t="s">
        <v>271</v>
      </c>
      <c r="E5" t="s">
        <v>282</v>
      </c>
      <c r="F5" t="s">
        <v>271</v>
      </c>
      <c r="G5" t="s">
        <v>284</v>
      </c>
      <c r="H5" t="s">
        <v>867</v>
      </c>
      <c r="I5" t="s">
        <v>271</v>
      </c>
      <c r="J5" t="s">
        <v>271</v>
      </c>
      <c r="K5" t="s">
        <v>272</v>
      </c>
      <c r="L5" t="s">
        <v>266</v>
      </c>
      <c r="M5" t="s">
        <v>281</v>
      </c>
      <c r="N5" t="s">
        <v>282</v>
      </c>
      <c r="O5" t="s">
        <v>271</v>
      </c>
      <c r="P5" t="s">
        <v>425</v>
      </c>
      <c r="Q5" t="s">
        <v>425</v>
      </c>
      <c r="R5" t="s">
        <v>406</v>
      </c>
      <c r="S5" t="s">
        <v>737</v>
      </c>
      <c r="T5" t="s">
        <v>424</v>
      </c>
      <c r="U5" t="s">
        <v>405</v>
      </c>
      <c r="V5" t="s">
        <v>776</v>
      </c>
      <c r="Z5" t="s">
        <v>737</v>
      </c>
      <c r="AA5" t="s">
        <v>475</v>
      </c>
      <c r="AC5" t="s">
        <v>485</v>
      </c>
      <c r="AD5" t="s">
        <v>124</v>
      </c>
      <c r="AE5" t="s">
        <v>526</v>
      </c>
      <c r="AF5" t="s">
        <v>433</v>
      </c>
      <c r="AI5" t="s">
        <v>937</v>
      </c>
      <c r="AL5" t="s">
        <v>125</v>
      </c>
      <c r="AM5" t="s">
        <v>125</v>
      </c>
      <c r="AN5" t="s">
        <v>125</v>
      </c>
      <c r="AO5" t="s">
        <v>125</v>
      </c>
      <c r="AT5" t="s">
        <v>126</v>
      </c>
      <c r="AV5" t="s">
        <v>125</v>
      </c>
    </row>
    <row r="6" spans="1:48" ht="12.75">
      <c r="A6" t="s">
        <v>590</v>
      </c>
      <c r="B6" t="s">
        <v>867</v>
      </c>
      <c r="C6" t="s">
        <v>572</v>
      </c>
      <c r="D6" t="s">
        <v>272</v>
      </c>
      <c r="E6" t="s">
        <v>272</v>
      </c>
      <c r="F6" t="s">
        <v>272</v>
      </c>
      <c r="G6" t="s">
        <v>867</v>
      </c>
      <c r="H6" t="s">
        <v>280</v>
      </c>
      <c r="I6" t="s">
        <v>272</v>
      </c>
      <c r="J6" t="s">
        <v>272</v>
      </c>
      <c r="K6" t="s">
        <v>277</v>
      </c>
      <c r="L6" t="s">
        <v>267</v>
      </c>
      <c r="M6" t="s">
        <v>272</v>
      </c>
      <c r="N6" t="s">
        <v>284</v>
      </c>
      <c r="O6" t="s">
        <v>272</v>
      </c>
      <c r="P6" t="s">
        <v>737</v>
      </c>
      <c r="Q6" t="s">
        <v>424</v>
      </c>
      <c r="R6" t="s">
        <v>407</v>
      </c>
      <c r="S6" t="s">
        <v>424</v>
      </c>
      <c r="T6" t="s">
        <v>425</v>
      </c>
      <c r="U6" t="s">
        <v>451</v>
      </c>
      <c r="V6" t="s">
        <v>777</v>
      </c>
      <c r="Z6" t="s">
        <v>867</v>
      </c>
      <c r="AA6" t="s">
        <v>476</v>
      </c>
      <c r="AD6" t="s">
        <v>125</v>
      </c>
      <c r="AE6" t="s">
        <v>105</v>
      </c>
      <c r="AF6" t="s">
        <v>368</v>
      </c>
      <c r="AI6" t="s">
        <v>938</v>
      </c>
      <c r="AL6" t="s">
        <v>126</v>
      </c>
      <c r="AM6" t="s">
        <v>126</v>
      </c>
      <c r="AN6" t="s">
        <v>126</v>
      </c>
      <c r="AO6" t="s">
        <v>126</v>
      </c>
      <c r="AV6" t="s">
        <v>126</v>
      </c>
    </row>
    <row r="7" spans="1:48" ht="12.75">
      <c r="A7" t="s">
        <v>651</v>
      </c>
      <c r="B7" t="s">
        <v>867</v>
      </c>
      <c r="C7" t="s">
        <v>982</v>
      </c>
      <c r="D7" t="s">
        <v>282</v>
      </c>
      <c r="E7" t="s">
        <v>277</v>
      </c>
      <c r="F7" t="s">
        <v>296</v>
      </c>
      <c r="G7" t="s">
        <v>280</v>
      </c>
      <c r="H7" t="s">
        <v>282</v>
      </c>
      <c r="I7" t="s">
        <v>277</v>
      </c>
      <c r="J7" t="s">
        <v>278</v>
      </c>
      <c r="K7" t="s">
        <v>278</v>
      </c>
      <c r="L7" t="s">
        <v>272</v>
      </c>
      <c r="M7" t="s">
        <v>277</v>
      </c>
      <c r="O7" t="s">
        <v>278</v>
      </c>
      <c r="P7" t="s">
        <v>425</v>
      </c>
      <c r="Q7" t="s">
        <v>425</v>
      </c>
      <c r="R7" t="s">
        <v>408</v>
      </c>
      <c r="S7" t="s">
        <v>425</v>
      </c>
      <c r="T7" t="s">
        <v>425</v>
      </c>
      <c r="AD7" t="s">
        <v>126</v>
      </c>
      <c r="AE7" t="s">
        <v>527</v>
      </c>
      <c r="AF7" t="s">
        <v>369</v>
      </c>
      <c r="AI7" t="s">
        <v>867</v>
      </c>
      <c r="AL7" t="s">
        <v>126</v>
      </c>
      <c r="AM7" t="s">
        <v>126</v>
      </c>
      <c r="AN7" t="s">
        <v>126</v>
      </c>
      <c r="AO7" t="s">
        <v>127</v>
      </c>
      <c r="AV7" t="s">
        <v>127</v>
      </c>
    </row>
    <row r="8" spans="1:41" ht="12.75">
      <c r="A8" t="s">
        <v>867</v>
      </c>
      <c r="C8" t="s">
        <v>573</v>
      </c>
      <c r="D8" t="s">
        <v>288</v>
      </c>
      <c r="E8" t="s">
        <v>278</v>
      </c>
      <c r="F8" t="s">
        <v>297</v>
      </c>
      <c r="G8" t="s">
        <v>282</v>
      </c>
      <c r="H8" t="s">
        <v>284</v>
      </c>
      <c r="I8" t="s">
        <v>278</v>
      </c>
      <c r="J8" t="s">
        <v>279</v>
      </c>
      <c r="K8" t="s">
        <v>278</v>
      </c>
      <c r="L8" t="s">
        <v>274</v>
      </c>
      <c r="M8" t="s">
        <v>279</v>
      </c>
      <c r="O8" t="s">
        <v>279</v>
      </c>
      <c r="P8" t="s">
        <v>737</v>
      </c>
      <c r="R8" t="s">
        <v>411</v>
      </c>
      <c r="S8" t="s">
        <v>737</v>
      </c>
      <c r="AD8" t="s">
        <v>127</v>
      </c>
      <c r="AF8" t="s">
        <v>432</v>
      </c>
      <c r="AI8" t="s">
        <v>938</v>
      </c>
      <c r="AL8" t="s">
        <v>127</v>
      </c>
      <c r="AM8" t="s">
        <v>127</v>
      </c>
      <c r="AN8" t="s">
        <v>127</v>
      </c>
      <c r="AO8" t="s">
        <v>127</v>
      </c>
    </row>
    <row r="9" spans="1:35" ht="12.75">
      <c r="A9" t="s">
        <v>652</v>
      </c>
      <c r="C9" t="s">
        <v>574</v>
      </c>
      <c r="D9" t="s">
        <v>867</v>
      </c>
      <c r="E9" t="s">
        <v>282</v>
      </c>
      <c r="F9" t="s">
        <v>298</v>
      </c>
      <c r="G9" t="s">
        <v>284</v>
      </c>
      <c r="H9" t="s">
        <v>288</v>
      </c>
      <c r="I9" t="s">
        <v>279</v>
      </c>
      <c r="J9" t="s">
        <v>280</v>
      </c>
      <c r="K9" t="s">
        <v>281</v>
      </c>
      <c r="L9" t="s">
        <v>275</v>
      </c>
      <c r="M9" t="s">
        <v>281</v>
      </c>
      <c r="O9" t="s">
        <v>280</v>
      </c>
      <c r="R9" t="s">
        <v>409</v>
      </c>
      <c r="AF9" t="s">
        <v>433</v>
      </c>
      <c r="AI9" t="s">
        <v>939</v>
      </c>
    </row>
    <row r="10" spans="1:35" ht="12.75">
      <c r="A10" t="s">
        <v>272</v>
      </c>
      <c r="C10" t="s">
        <v>573</v>
      </c>
      <c r="D10" t="s">
        <v>271</v>
      </c>
      <c r="E10" t="s">
        <v>284</v>
      </c>
      <c r="F10" t="s">
        <v>278</v>
      </c>
      <c r="G10" t="s">
        <v>288</v>
      </c>
      <c r="H10" t="s">
        <v>272</v>
      </c>
      <c r="I10" t="s">
        <v>280</v>
      </c>
      <c r="J10" t="s">
        <v>282</v>
      </c>
      <c r="L10" t="s">
        <v>277</v>
      </c>
      <c r="M10" t="s">
        <v>284</v>
      </c>
      <c r="O10" t="s">
        <v>282</v>
      </c>
      <c r="R10" t="s">
        <v>410</v>
      </c>
      <c r="AI10" t="s">
        <v>941</v>
      </c>
    </row>
    <row r="11" spans="1:35" ht="12.75">
      <c r="A11" t="s">
        <v>274</v>
      </c>
      <c r="C11" t="s">
        <v>574</v>
      </c>
      <c r="D11" t="s">
        <v>272</v>
      </c>
      <c r="E11" t="s">
        <v>867</v>
      </c>
      <c r="F11" t="s">
        <v>279</v>
      </c>
      <c r="G11" t="s">
        <v>272</v>
      </c>
      <c r="H11" t="s">
        <v>277</v>
      </c>
      <c r="I11" t="s">
        <v>282</v>
      </c>
      <c r="J11" t="s">
        <v>284</v>
      </c>
      <c r="L11" t="s">
        <v>278</v>
      </c>
      <c r="O11" t="s">
        <v>284</v>
      </c>
      <c r="R11" t="s">
        <v>411</v>
      </c>
      <c r="AI11" t="s">
        <v>867</v>
      </c>
    </row>
    <row r="12" spans="1:15" ht="12.75">
      <c r="A12" t="s">
        <v>276</v>
      </c>
      <c r="D12" t="s">
        <v>274</v>
      </c>
      <c r="E12" t="s">
        <v>867</v>
      </c>
      <c r="F12" t="s">
        <v>280</v>
      </c>
      <c r="G12" t="s">
        <v>274</v>
      </c>
      <c r="H12" t="s">
        <v>278</v>
      </c>
      <c r="I12" t="s">
        <v>284</v>
      </c>
      <c r="J12" t="s">
        <v>867</v>
      </c>
      <c r="L12" t="s">
        <v>280</v>
      </c>
      <c r="O12" t="s">
        <v>867</v>
      </c>
    </row>
    <row r="13" spans="1:15" ht="12.75">
      <c r="A13" t="s">
        <v>277</v>
      </c>
      <c r="D13" t="s">
        <v>276</v>
      </c>
      <c r="E13" t="s">
        <v>279</v>
      </c>
      <c r="F13" t="s">
        <v>281</v>
      </c>
      <c r="G13" t="s">
        <v>276</v>
      </c>
      <c r="H13" t="s">
        <v>279</v>
      </c>
      <c r="I13" t="s">
        <v>288</v>
      </c>
      <c r="J13" t="s">
        <v>278</v>
      </c>
      <c r="L13" t="s">
        <v>282</v>
      </c>
      <c r="O13" t="s">
        <v>279</v>
      </c>
    </row>
    <row r="14" spans="1:15" ht="12.75">
      <c r="A14" t="s">
        <v>278</v>
      </c>
      <c r="D14" t="s">
        <v>277</v>
      </c>
      <c r="E14" t="s">
        <v>280</v>
      </c>
      <c r="F14" t="s">
        <v>282</v>
      </c>
      <c r="G14" t="s">
        <v>277</v>
      </c>
      <c r="H14" t="s">
        <v>280</v>
      </c>
      <c r="I14" t="s">
        <v>867</v>
      </c>
      <c r="J14" t="s">
        <v>279</v>
      </c>
      <c r="L14" t="s">
        <v>284</v>
      </c>
      <c r="O14" t="s">
        <v>280</v>
      </c>
    </row>
    <row r="15" spans="1:15" ht="12.75">
      <c r="A15" t="s">
        <v>279</v>
      </c>
      <c r="D15" t="s">
        <v>278</v>
      </c>
      <c r="E15" t="s">
        <v>282</v>
      </c>
      <c r="F15" t="s">
        <v>288</v>
      </c>
      <c r="G15" t="s">
        <v>278</v>
      </c>
      <c r="H15" t="s">
        <v>282</v>
      </c>
      <c r="I15" t="s">
        <v>280</v>
      </c>
      <c r="J15" t="s">
        <v>280</v>
      </c>
      <c r="O15" t="s">
        <v>282</v>
      </c>
    </row>
    <row r="16" spans="1:15" ht="12.75">
      <c r="A16" t="s">
        <v>280</v>
      </c>
      <c r="D16" t="s">
        <v>279</v>
      </c>
      <c r="E16" t="s">
        <v>284</v>
      </c>
      <c r="F16" t="s">
        <v>280</v>
      </c>
      <c r="G16" t="s">
        <v>279</v>
      </c>
      <c r="H16" t="s">
        <v>284</v>
      </c>
      <c r="I16" t="s">
        <v>281</v>
      </c>
      <c r="J16" t="s">
        <v>281</v>
      </c>
      <c r="O16" t="s">
        <v>284</v>
      </c>
    </row>
    <row r="17" spans="1:15" ht="12.75">
      <c r="A17" t="s">
        <v>281</v>
      </c>
      <c r="D17" t="s">
        <v>280</v>
      </c>
      <c r="F17" t="s">
        <v>281</v>
      </c>
      <c r="G17" t="s">
        <v>280</v>
      </c>
      <c r="I17" t="s">
        <v>282</v>
      </c>
      <c r="J17" t="s">
        <v>282</v>
      </c>
      <c r="O17" t="s">
        <v>288</v>
      </c>
    </row>
    <row r="18" spans="1:15" ht="12.75">
      <c r="A18" t="s">
        <v>282</v>
      </c>
      <c r="D18" t="s">
        <v>281</v>
      </c>
      <c r="F18" t="s">
        <v>282</v>
      </c>
      <c r="G18" t="s">
        <v>281</v>
      </c>
      <c r="I18" t="s">
        <v>284</v>
      </c>
      <c r="J18" t="s">
        <v>284</v>
      </c>
      <c r="O18" t="s">
        <v>279</v>
      </c>
    </row>
    <row r="19" spans="1:15" ht="12.75">
      <c r="A19" t="s">
        <v>284</v>
      </c>
      <c r="D19" t="s">
        <v>282</v>
      </c>
      <c r="F19" t="s">
        <v>284</v>
      </c>
      <c r="G19" t="s">
        <v>282</v>
      </c>
      <c r="I19" t="s">
        <v>288</v>
      </c>
      <c r="J19" t="s">
        <v>280</v>
      </c>
      <c r="O19" t="s">
        <v>280</v>
      </c>
    </row>
    <row r="20" spans="1:15" ht="12.75">
      <c r="A20" t="s">
        <v>288</v>
      </c>
      <c r="D20" t="s">
        <v>284</v>
      </c>
      <c r="F20" t="s">
        <v>253</v>
      </c>
      <c r="G20" t="s">
        <v>284</v>
      </c>
      <c r="I20" t="s">
        <v>281</v>
      </c>
      <c r="J20" t="s">
        <v>281</v>
      </c>
      <c r="O20" t="s">
        <v>281</v>
      </c>
    </row>
    <row r="21" spans="1:15" ht="12.75">
      <c r="A21" t="s">
        <v>867</v>
      </c>
      <c r="D21" t="s">
        <v>287</v>
      </c>
      <c r="F21" t="s">
        <v>867</v>
      </c>
      <c r="I21" t="s">
        <v>282</v>
      </c>
      <c r="J21" t="s">
        <v>282</v>
      </c>
      <c r="O21" t="s">
        <v>282</v>
      </c>
    </row>
    <row r="22" spans="4:15" ht="12.75">
      <c r="D22" t="s">
        <v>288</v>
      </c>
      <c r="F22" t="s">
        <v>280</v>
      </c>
      <c r="I22" t="s">
        <v>284</v>
      </c>
      <c r="J22" t="s">
        <v>283</v>
      </c>
      <c r="O22" t="s">
        <v>283</v>
      </c>
    </row>
    <row r="23" spans="4:15" ht="12.75">
      <c r="D23" t="s">
        <v>288</v>
      </c>
      <c r="F23" t="s">
        <v>281</v>
      </c>
      <c r="I23" t="s">
        <v>287</v>
      </c>
      <c r="J23" t="s">
        <v>284</v>
      </c>
      <c r="O23" t="s">
        <v>284</v>
      </c>
    </row>
    <row r="24" spans="6:15" ht="12.75">
      <c r="F24" t="s">
        <v>282</v>
      </c>
      <c r="J24" t="s">
        <v>287</v>
      </c>
      <c r="O24" t="s">
        <v>287</v>
      </c>
    </row>
    <row r="25" ht="12.75">
      <c r="F25" t="s">
        <v>283</v>
      </c>
    </row>
    <row r="26" ht="12.75">
      <c r="F26" t="s">
        <v>284</v>
      </c>
    </row>
    <row r="27" ht="12.75">
      <c r="F27" t="s">
        <v>287</v>
      </c>
    </row>
    <row r="28" ht="12.75">
      <c r="F28" t="s">
        <v>288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selection activeCell="C14" sqref="C14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05" t="s">
        <v>653</v>
      </c>
      <c r="C3" s="505"/>
    </row>
    <row r="4" spans="2:3" ht="12.75">
      <c r="B4" s="400" t="s">
        <v>654</v>
      </c>
      <c r="C4" s="401">
        <f>DatosMenores!D66</f>
        <v>18</v>
      </c>
    </row>
    <row r="5" spans="2:3" ht="12.75">
      <c r="B5" s="400" t="s">
        <v>655</v>
      </c>
      <c r="C5" s="402">
        <f>DatosMenores!D67</f>
        <v>10</v>
      </c>
    </row>
    <row r="6" spans="2:3" ht="12.75">
      <c r="B6" s="400" t="s">
        <v>656</v>
      </c>
      <c r="C6" s="402">
        <f>DatosMenores!D68</f>
        <v>52</v>
      </c>
    </row>
    <row r="7" spans="2:3" ht="25.5">
      <c r="B7" s="400" t="s">
        <v>657</v>
      </c>
      <c r="C7" s="402">
        <f>DatosMenores!D71</f>
        <v>18</v>
      </c>
    </row>
    <row r="8" spans="2:3" ht="25.5">
      <c r="B8" s="400" t="s">
        <v>658</v>
      </c>
      <c r="C8" s="402">
        <f>DatosMenores!D72</f>
        <v>6</v>
      </c>
    </row>
    <row r="9" spans="2:3" ht="25.5">
      <c r="B9" s="400" t="s">
        <v>659</v>
      </c>
      <c r="C9" s="402">
        <f>DatosMenores!D73</f>
        <v>3</v>
      </c>
    </row>
    <row r="10" spans="2:3" ht="25.5">
      <c r="B10" s="400" t="s">
        <v>961</v>
      </c>
      <c r="C10" s="402">
        <f>DatosMenores!D75</f>
        <v>0</v>
      </c>
    </row>
    <row r="11" spans="2:3" ht="12.75">
      <c r="B11" s="400" t="s">
        <v>660</v>
      </c>
      <c r="C11" s="402">
        <f>DatosMenores!D74</f>
        <v>0</v>
      </c>
    </row>
    <row r="12" spans="2:3" ht="12.75">
      <c r="B12" s="400" t="s">
        <v>661</v>
      </c>
      <c r="C12" s="402">
        <f>DatosMenores!D76</f>
        <v>0</v>
      </c>
    </row>
    <row r="13" spans="2:3" ht="25.5">
      <c r="B13" s="400" t="s">
        <v>662</v>
      </c>
      <c r="C13" s="402">
        <f>DatosMenores!D69</f>
        <v>0</v>
      </c>
    </row>
    <row r="14" spans="2:3" ht="25.5">
      <c r="B14" s="400" t="s">
        <v>663</v>
      </c>
      <c r="C14" s="402">
        <f>DatosMenores!D70</f>
        <v>24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125" zoomScaleNormal="125" zoomScalePageLayoutView="0" workbookViewId="0" topLeftCell="A1">
      <selection activeCell="D8" sqref="D8"/>
    </sheetView>
  </sheetViews>
  <sheetFormatPr defaultColWidth="11.421875" defaultRowHeight="8.25" customHeight="1"/>
  <cols>
    <col min="1" max="1" width="2.7109375" style="11" customWidth="1"/>
    <col min="2" max="2" width="58.140625" style="11" customWidth="1"/>
    <col min="3" max="3" width="6.421875" style="11" customWidth="1"/>
    <col min="4" max="4" width="58.140625" style="11" customWidth="1"/>
    <col min="5" max="16384" width="11.421875" style="11" customWidth="1"/>
  </cols>
  <sheetData>
    <row r="1" ht="6" customHeight="1"/>
    <row r="2" ht="5.25" customHeight="1"/>
    <row r="3" ht="19.5" customHeight="1">
      <c r="B3" s="12" t="s">
        <v>699</v>
      </c>
    </row>
    <row r="4" ht="6.75" customHeight="1"/>
    <row r="5" ht="14.25" customHeight="1"/>
    <row r="6" spans="2:4" ht="14.25" customHeight="1">
      <c r="B6" s="13" t="s">
        <v>700</v>
      </c>
      <c r="D6" s="13" t="s">
        <v>701</v>
      </c>
    </row>
    <row r="8" spans="2:4" ht="14.25" customHeight="1">
      <c r="B8" s="14" t="s">
        <v>702</v>
      </c>
      <c r="D8" s="14" t="s">
        <v>703</v>
      </c>
    </row>
    <row r="9" spans="2:4" ht="14.25" customHeight="1">
      <c r="B9" s="14" t="s">
        <v>704</v>
      </c>
      <c r="D9" s="14" t="s">
        <v>705</v>
      </c>
    </row>
    <row r="10" spans="2:4" ht="14.25" customHeight="1">
      <c r="B10" s="14" t="s">
        <v>706</v>
      </c>
      <c r="D10" s="14" t="s">
        <v>707</v>
      </c>
    </row>
    <row r="11" spans="2:4" ht="14.25" customHeight="1">
      <c r="B11" s="14" t="s">
        <v>708</v>
      </c>
      <c r="D11" s="14" t="s">
        <v>709</v>
      </c>
    </row>
    <row r="12" spans="2:4" ht="14.25" customHeight="1">
      <c r="B12" s="14" t="s">
        <v>710</v>
      </c>
      <c r="D12" s="14" t="s">
        <v>711</v>
      </c>
    </row>
    <row r="13" spans="2:4" ht="14.25" customHeight="1">
      <c r="B13" s="14" t="s">
        <v>712</v>
      </c>
      <c r="D13" s="14" t="s">
        <v>713</v>
      </c>
    </row>
    <row r="14" spans="2:4" ht="14.25" customHeight="1">
      <c r="B14" s="14" t="s">
        <v>714</v>
      </c>
      <c r="D14" s="14" t="s">
        <v>715</v>
      </c>
    </row>
    <row r="15" spans="2:4" ht="14.25" customHeight="1">
      <c r="B15" s="14" t="s">
        <v>716</v>
      </c>
      <c r="D15" s="14" t="s">
        <v>717</v>
      </c>
    </row>
    <row r="16" spans="2:4" ht="14.25" customHeight="1">
      <c r="B16" s="14" t="s">
        <v>718</v>
      </c>
      <c r="D16" s="14" t="s">
        <v>719</v>
      </c>
    </row>
    <row r="17" spans="2:4" ht="14.25" customHeight="1">
      <c r="B17" s="14" t="s">
        <v>720</v>
      </c>
      <c r="D17" s="14" t="s">
        <v>721</v>
      </c>
    </row>
    <row r="18" spans="2:4" ht="14.25" customHeight="1">
      <c r="B18" s="14" t="s">
        <v>722</v>
      </c>
      <c r="D18" s="14" t="s">
        <v>723</v>
      </c>
    </row>
    <row r="19" spans="2:4" ht="14.25" customHeight="1">
      <c r="B19" s="14" t="s">
        <v>724</v>
      </c>
      <c r="D19" s="14" t="s">
        <v>725</v>
      </c>
    </row>
    <row r="20" spans="2:4" ht="14.25" customHeight="1">
      <c r="B20" s="14" t="s">
        <v>726</v>
      </c>
      <c r="D20" s="14"/>
    </row>
    <row r="21" ht="20.25" customHeight="1">
      <c r="B21" s="14"/>
    </row>
    <row r="22" spans="2:4" ht="14.25" customHeight="1">
      <c r="B22" s="13" t="s">
        <v>727</v>
      </c>
      <c r="D22" s="13" t="s">
        <v>728</v>
      </c>
    </row>
    <row r="23" ht="7.5" customHeight="1"/>
    <row r="24" spans="2:4" ht="14.25" customHeight="1">
      <c r="B24" s="14" t="s">
        <v>729</v>
      </c>
      <c r="D24" s="14" t="s">
        <v>730</v>
      </c>
    </row>
    <row r="25" spans="2:4" ht="14.25" customHeight="1">
      <c r="B25" s="14" t="s">
        <v>731</v>
      </c>
      <c r="D25" s="14" t="s">
        <v>732</v>
      </c>
    </row>
    <row r="26" spans="2:4" ht="14.25" customHeight="1">
      <c r="B26" s="14" t="s">
        <v>733</v>
      </c>
      <c r="D26" s="14" t="s">
        <v>734</v>
      </c>
    </row>
    <row r="27" spans="2:4" ht="14.25" customHeight="1">
      <c r="B27" s="14" t="s">
        <v>735</v>
      </c>
      <c r="D27" s="14" t="s">
        <v>736</v>
      </c>
    </row>
    <row r="28" spans="2:4" ht="14.25" customHeight="1">
      <c r="B28" s="14" t="s">
        <v>737</v>
      </c>
      <c r="D28" s="14" t="s">
        <v>738</v>
      </c>
    </row>
    <row r="29" spans="2:4" ht="14.25" customHeight="1">
      <c r="B29" s="14" t="s">
        <v>739</v>
      </c>
      <c r="D29" s="14"/>
    </row>
    <row r="30" ht="20.25" customHeight="1"/>
    <row r="31" spans="2:4" ht="14.25" customHeight="1">
      <c r="B31" s="13" t="s">
        <v>740</v>
      </c>
      <c r="D31" s="13" t="s">
        <v>741</v>
      </c>
    </row>
    <row r="33" spans="2:4" ht="14.25" customHeight="1">
      <c r="B33" s="14" t="s">
        <v>730</v>
      </c>
      <c r="D33" s="15" t="s">
        <v>742</v>
      </c>
    </row>
    <row r="34" spans="2:4" ht="14.25" customHeight="1">
      <c r="B34" s="14" t="s">
        <v>743</v>
      </c>
      <c r="D34" s="15" t="s">
        <v>744</v>
      </c>
    </row>
    <row r="35" spans="2:4" ht="14.25" customHeight="1">
      <c r="B35" s="14" t="s">
        <v>745</v>
      </c>
      <c r="D35" s="15" t="s">
        <v>746</v>
      </c>
    </row>
    <row r="36" spans="2:4" ht="14.25" customHeight="1">
      <c r="B36" s="14" t="s">
        <v>736</v>
      </c>
      <c r="D36" s="15" t="s">
        <v>747</v>
      </c>
    </row>
    <row r="37" spans="2:4" ht="14.25" customHeight="1">
      <c r="B37" s="14" t="s">
        <v>738</v>
      </c>
      <c r="D37" s="15" t="s">
        <v>748</v>
      </c>
    </row>
    <row r="38" ht="14.25" customHeight="1">
      <c r="D38" s="15" t="s">
        <v>749</v>
      </c>
    </row>
    <row r="39" spans="2:4" ht="14.25" customHeight="1">
      <c r="B39" s="13" t="s">
        <v>750</v>
      </c>
      <c r="D39" s="15" t="s">
        <v>751</v>
      </c>
    </row>
    <row r="40" ht="14.25" customHeight="1">
      <c r="D40" s="15" t="s">
        <v>752</v>
      </c>
    </row>
    <row r="41" spans="2:4" ht="14.25" customHeight="1">
      <c r="B41" s="15" t="s">
        <v>753</v>
      </c>
      <c r="D41" s="15" t="s">
        <v>754</v>
      </c>
    </row>
    <row r="42" spans="2:4" ht="14.25" customHeight="1">
      <c r="B42" s="15" t="s">
        <v>755</v>
      </c>
      <c r="D42" s="15" t="s">
        <v>756</v>
      </c>
    </row>
    <row r="43" spans="2:4" ht="14.25" customHeight="1">
      <c r="B43" s="15" t="s">
        <v>756</v>
      </c>
      <c r="D43" s="15" t="s">
        <v>757</v>
      </c>
    </row>
    <row r="44" ht="14.25" customHeight="1">
      <c r="D44" s="15" t="s">
        <v>731</v>
      </c>
    </row>
    <row r="45" ht="14.25" customHeight="1">
      <c r="D45" s="14"/>
    </row>
    <row r="46" spans="2:4" ht="14.25" customHeight="1">
      <c r="B46" s="13" t="s">
        <v>758</v>
      </c>
      <c r="D46" s="14"/>
    </row>
    <row r="47" ht="14.25" customHeight="1"/>
    <row r="48" ht="14.25" customHeight="1">
      <c r="B48" s="15" t="s">
        <v>756</v>
      </c>
    </row>
    <row r="49" ht="14.25" customHeight="1">
      <c r="B49" s="15" t="s">
        <v>759</v>
      </c>
    </row>
    <row r="50" ht="14.25" customHeight="1">
      <c r="B50" s="15" t="s">
        <v>731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1">
      <selection activeCell="Y24" sqref="Y24"/>
    </sheetView>
  </sheetViews>
  <sheetFormatPr defaultColWidth="11.421875" defaultRowHeight="12.75" customHeight="1"/>
  <cols>
    <col min="1" max="1" width="2.7109375" style="346" customWidth="1"/>
    <col min="2" max="2" width="4.421875" style="346" customWidth="1"/>
    <col min="3" max="8" width="18.7109375" style="346" customWidth="1"/>
    <col min="9" max="9" width="4.421875" style="346" customWidth="1"/>
    <col min="10" max="10" width="2.7109375" style="346" customWidth="1"/>
    <col min="11" max="11" width="4.57421875" style="346" customWidth="1"/>
    <col min="12" max="12" width="20.7109375" style="346" customWidth="1"/>
    <col min="13" max="13" width="20.57421875" style="346" customWidth="1"/>
    <col min="14" max="16" width="20.7109375" style="346" customWidth="1"/>
    <col min="17" max="17" width="2.7109375" style="346" customWidth="1"/>
    <col min="18" max="18" width="4.57421875" style="346" customWidth="1"/>
    <col min="19" max="26" width="14.7109375" style="346" customWidth="1"/>
    <col min="27" max="27" width="4.57421875" style="346" customWidth="1"/>
    <col min="28" max="28" width="2.7109375" style="346" customWidth="1"/>
    <col min="29" max="29" width="4.57421875" style="346" customWidth="1"/>
    <col min="30" max="37" width="13.7109375" style="346" customWidth="1"/>
    <col min="38" max="38" width="4.57421875" style="346" customWidth="1"/>
    <col min="39" max="39" width="2.7109375" style="346" customWidth="1"/>
    <col min="40" max="40" width="4.57421875" style="346" customWidth="1"/>
    <col min="41" max="43" width="30.7109375" style="346" customWidth="1"/>
    <col min="44" max="44" width="4.57421875" style="346" customWidth="1"/>
    <col min="45" max="45" width="2.7109375" style="346" customWidth="1"/>
    <col min="46" max="46" width="4.57421875" style="346" customWidth="1"/>
    <col min="47" max="52" width="13.7109375" style="346" customWidth="1"/>
    <col min="53" max="53" width="4.57421875" style="346" customWidth="1"/>
    <col min="54" max="16384" width="11.421875" style="346" customWidth="1"/>
  </cols>
  <sheetData>
    <row r="1" spans="1:45" ht="19.5" customHeight="1">
      <c r="A1" s="347"/>
      <c r="B1" s="348"/>
      <c r="C1" s="506" t="s">
        <v>664</v>
      </c>
      <c r="D1" s="506"/>
      <c r="E1" s="506"/>
      <c r="F1" s="506"/>
      <c r="G1" s="506"/>
      <c r="H1" s="506"/>
      <c r="J1" s="347"/>
      <c r="Q1" s="347"/>
      <c r="AB1" s="347"/>
      <c r="AM1" s="347"/>
      <c r="AS1" s="347"/>
    </row>
    <row r="2" spans="9:19" s="350" customFormat="1" ht="12" customHeight="1">
      <c r="I2" s="351"/>
      <c r="S2" s="351"/>
    </row>
    <row r="3" spans="9:19" s="350" customFormat="1" ht="14.25" customHeight="1">
      <c r="I3" s="346"/>
      <c r="L3" s="346"/>
      <c r="M3" s="346"/>
      <c r="N3" s="346"/>
      <c r="O3" s="346"/>
      <c r="P3" s="346"/>
      <c r="S3" s="351"/>
    </row>
    <row r="4" spans="3:52" s="353" customFormat="1" ht="14.25" customHeight="1">
      <c r="C4" s="499" t="s">
        <v>341</v>
      </c>
      <c r="D4" s="499"/>
      <c r="E4" s="499"/>
      <c r="F4" s="499"/>
      <c r="G4" s="499"/>
      <c r="H4" s="499"/>
      <c r="I4" s="346"/>
      <c r="L4" s="499" t="s">
        <v>555</v>
      </c>
      <c r="M4" s="499"/>
      <c r="N4" s="499"/>
      <c r="O4" s="499"/>
      <c r="P4" s="499"/>
      <c r="S4" s="499" t="s">
        <v>315</v>
      </c>
      <c r="T4" s="499"/>
      <c r="U4" s="499"/>
      <c r="V4" s="499"/>
      <c r="W4" s="499"/>
      <c r="X4" s="499"/>
      <c r="Y4" s="499"/>
      <c r="Z4" s="499"/>
      <c r="AD4" s="499" t="s">
        <v>301</v>
      </c>
      <c r="AE4" s="499"/>
      <c r="AF4" s="499"/>
      <c r="AG4" s="499"/>
      <c r="AH4" s="499"/>
      <c r="AI4" s="499"/>
      <c r="AJ4" s="499"/>
      <c r="AK4" s="499"/>
      <c r="AO4" s="499" t="s">
        <v>312</v>
      </c>
      <c r="AP4" s="499"/>
      <c r="AQ4" s="499"/>
      <c r="AU4" s="499" t="s">
        <v>653</v>
      </c>
      <c r="AV4" s="499"/>
      <c r="AW4" s="499"/>
      <c r="AX4" s="499"/>
      <c r="AY4" s="499"/>
      <c r="AZ4" s="499"/>
    </row>
    <row r="5" spans="9:45" s="353" customFormat="1" ht="14.25" customHeight="1">
      <c r="I5" s="346"/>
      <c r="AB5" s="350"/>
      <c r="AM5" s="350"/>
      <c r="AS5" s="350"/>
    </row>
    <row r="6" spans="9:45" s="353" customFormat="1" ht="14.25" customHeight="1">
      <c r="I6" s="346"/>
      <c r="L6" s="508" t="s">
        <v>531</v>
      </c>
      <c r="M6" s="509" t="s">
        <v>665</v>
      </c>
      <c r="N6" s="509" t="s">
        <v>666</v>
      </c>
      <c r="O6" s="510" t="s">
        <v>667</v>
      </c>
      <c r="P6" s="510"/>
      <c r="Q6" s="352"/>
      <c r="AB6" s="350"/>
      <c r="AM6" s="350"/>
      <c r="AS6" s="350"/>
    </row>
    <row r="7" spans="3:52" s="353" customFormat="1" ht="20.25" customHeight="1">
      <c r="C7" s="507" t="s">
        <v>952</v>
      </c>
      <c r="D7" s="360" t="str">
        <f>DatosMenores!C53</f>
        <v>Incoadas en el año</v>
      </c>
      <c r="E7" s="356" t="str">
        <f>DatosMenores!C54</f>
        <v>Archivadas por edad menor de 14 años</v>
      </c>
      <c r="F7" s="356" t="str">
        <f>DatosMenores!C55</f>
        <v>Archivadas por desistimiento de incoación (art. 18)</v>
      </c>
      <c r="G7" s="363" t="str">
        <f>DatosMenores!C56</f>
        <v>Archivadas por otras causas</v>
      </c>
      <c r="H7" s="363" t="str">
        <f>DatosMenores!C57</f>
        <v>Pendientes a 31 de diciembre</v>
      </c>
      <c r="I7" s="346"/>
      <c r="K7" s="352"/>
      <c r="L7" s="508"/>
      <c r="M7" s="509"/>
      <c r="N7" s="509"/>
      <c r="O7" s="361" t="s">
        <v>668</v>
      </c>
      <c r="P7" s="363" t="s">
        <v>669</v>
      </c>
      <c r="Q7" s="352"/>
      <c r="S7" s="403" t="s">
        <v>670</v>
      </c>
      <c r="T7" s="355" t="s">
        <v>671</v>
      </c>
      <c r="U7" s="355" t="s">
        <v>672</v>
      </c>
      <c r="V7" s="355" t="s">
        <v>673</v>
      </c>
      <c r="W7" s="355" t="s">
        <v>674</v>
      </c>
      <c r="X7" s="355" t="s">
        <v>675</v>
      </c>
      <c r="Y7" s="355" t="s">
        <v>676</v>
      </c>
      <c r="Z7" s="403" t="s">
        <v>314</v>
      </c>
      <c r="AD7" s="354" t="str">
        <f>DatosMenores!C4</f>
        <v>Homicidio/Asesinato dolosos</v>
      </c>
      <c r="AE7" s="355" t="str">
        <f>DatosMenores!C5</f>
        <v>Lesiones</v>
      </c>
      <c r="AF7" s="355" t="str">
        <f>DatosMenores!C6</f>
        <v>Agresión sexual</v>
      </c>
      <c r="AG7" s="355" t="str">
        <f>DatosMenores!C7</f>
        <v>Abuso sexual</v>
      </c>
      <c r="AH7" s="355" t="str">
        <f>DatosMenores!C8</f>
        <v>Robos con fuerza</v>
      </c>
      <c r="AI7" s="403" t="str">
        <f>DatosMenores!C9</f>
        <v>Robos con violencia o intimidación</v>
      </c>
      <c r="AJ7" s="355" t="str">
        <f>DatosMenores!C10</f>
        <v>Hurtos</v>
      </c>
      <c r="AK7" s="403" t="str">
        <f>DatosMenores!C11</f>
        <v>Daños</v>
      </c>
      <c r="AL7" s="352"/>
      <c r="AO7" s="354" t="str">
        <f>DatosMenores!C19</f>
        <v>Patrimonio</v>
      </c>
      <c r="AP7" s="355" t="str">
        <f>DatosMenores!C20</f>
        <v>Personas</v>
      </c>
      <c r="AQ7" s="356" t="str">
        <f>DatosMenores!C21</f>
        <v>Otras</v>
      </c>
      <c r="AR7" s="352"/>
      <c r="AU7" s="354" t="s">
        <v>654</v>
      </c>
      <c r="AV7" s="354" t="s">
        <v>655</v>
      </c>
      <c r="AW7" s="355" t="s">
        <v>656</v>
      </c>
      <c r="AX7" s="355" t="s">
        <v>657</v>
      </c>
      <c r="AY7" s="355" t="s">
        <v>658</v>
      </c>
      <c r="AZ7" s="403" t="s">
        <v>659</v>
      </c>
    </row>
    <row r="8" spans="3:52" s="368" customFormat="1" ht="14.25" customHeight="1">
      <c r="C8" s="507"/>
      <c r="D8" s="376">
        <f>DatosMenores!D53</f>
        <v>394</v>
      </c>
      <c r="E8" s="376">
        <f>DatosMenores!D54</f>
        <v>37</v>
      </c>
      <c r="F8" s="376">
        <f>DatosMenores!D55</f>
        <v>27</v>
      </c>
      <c r="G8" s="376">
        <f>DatosMenores!D56</f>
        <v>118</v>
      </c>
      <c r="H8" s="369">
        <f>DatosMenores!D57</f>
        <v>31</v>
      </c>
      <c r="I8" s="346"/>
      <c r="L8" s="369">
        <f>DatosMenores!D45</f>
        <v>16</v>
      </c>
      <c r="M8" s="370">
        <f>DatosMenores!D46</f>
        <v>13</v>
      </c>
      <c r="N8" s="370">
        <f>DatosMenores!D47</f>
        <v>61</v>
      </c>
      <c r="O8" s="370">
        <f>DatosMenores!D48</f>
        <v>0</v>
      </c>
      <c r="P8" s="371">
        <f>DatosMenores!D49</f>
        <v>0</v>
      </c>
      <c r="S8" s="369">
        <f>DatosMenores!D26+DatosMenores!D27+DatosMenores!D28+DatosMenores!D29</f>
        <v>3</v>
      </c>
      <c r="T8" s="370">
        <f>DatosMenores!D30</f>
        <v>11</v>
      </c>
      <c r="U8" s="370">
        <f>DatosMenores!D31</f>
        <v>28</v>
      </c>
      <c r="V8" s="370">
        <f>DatosMenores!D32</f>
        <v>47</v>
      </c>
      <c r="W8" s="370">
        <f>DatosMenores!D33</f>
        <v>4</v>
      </c>
      <c r="X8" s="370">
        <f>DatosMenores!D35</f>
        <v>6</v>
      </c>
      <c r="Y8" s="370">
        <f>DatosMenores!D34</f>
        <v>3</v>
      </c>
      <c r="Z8" s="371">
        <f>DatosMenores!D36</f>
        <v>5</v>
      </c>
      <c r="AB8" s="350"/>
      <c r="AD8" s="375">
        <f>DatosMenores!D4</f>
        <v>0</v>
      </c>
      <c r="AE8" s="376">
        <f>DatosMenores!D5</f>
        <v>39</v>
      </c>
      <c r="AF8" s="376">
        <f>DatosMenores!D6</f>
        <v>0</v>
      </c>
      <c r="AG8" s="376">
        <f>DatosMenores!D7</f>
        <v>3</v>
      </c>
      <c r="AH8" s="376">
        <f>DatosMenores!D8</f>
        <v>27</v>
      </c>
      <c r="AI8" s="369">
        <f>DatosMenores!D9</f>
        <v>11</v>
      </c>
      <c r="AJ8" s="376">
        <f>DatosMenores!D10</f>
        <v>14</v>
      </c>
      <c r="AK8" s="369">
        <f>DatosMenores!D11</f>
        <v>15</v>
      </c>
      <c r="AM8" s="350"/>
      <c r="AO8" s="375">
        <f>DatosMenores!D19</f>
        <v>38</v>
      </c>
      <c r="AP8" s="376">
        <f>DatosMenores!D20</f>
        <v>64</v>
      </c>
      <c r="AQ8" s="377">
        <f>DatosMenores!D21</f>
        <v>7</v>
      </c>
      <c r="AS8" s="350"/>
      <c r="AU8" s="375">
        <f>DatosMenores!D66</f>
        <v>18</v>
      </c>
      <c r="AV8" s="375">
        <f>DatosMenores!D67</f>
        <v>10</v>
      </c>
      <c r="AW8" s="376">
        <f>DatosMenores!D68</f>
        <v>52</v>
      </c>
      <c r="AX8" s="376">
        <f>DatosMenores!D71</f>
        <v>18</v>
      </c>
      <c r="AY8" s="376">
        <f>DatosMenores!D72</f>
        <v>6</v>
      </c>
      <c r="AZ8" s="369">
        <f>DatosMenores!D73</f>
        <v>3</v>
      </c>
    </row>
    <row r="9" spans="2:49" ht="14.25" customHeight="1">
      <c r="B9" s="379"/>
      <c r="C9" s="507" t="s">
        <v>677</v>
      </c>
      <c r="D9" s="360" t="str">
        <f>DatosMenores!C58</f>
        <v>Incoados en el año</v>
      </c>
      <c r="E9" s="361" t="str">
        <f>DatosMenores!C59</f>
        <v>Soluciones extrajudiciales</v>
      </c>
      <c r="F9" s="363" t="str">
        <f>DatosMenores!C60</f>
        <v>Sobreseimiento del art. 27.4</v>
      </c>
      <c r="G9" s="363" t="str">
        <f>DatosMenores!C61</f>
        <v>Escrito de alegaciones art. 30</v>
      </c>
      <c r="H9" s="363" t="str">
        <f>DatosMenores!C62</f>
        <v>Pendientes a 31 de diciembre</v>
      </c>
      <c r="AB9" s="353"/>
      <c r="AD9" s="404"/>
      <c r="AM9" s="353"/>
      <c r="AO9" s="404"/>
      <c r="AS9" s="353"/>
      <c r="AV9" s="405"/>
      <c r="AW9" s="406"/>
    </row>
    <row r="10" spans="3:51" ht="29.25" customHeight="1">
      <c r="C10" s="507"/>
      <c r="D10" s="369">
        <f>DatosMenores!D58</f>
        <v>92</v>
      </c>
      <c r="E10" s="370">
        <f>DatosMenores!D59</f>
        <v>7</v>
      </c>
      <c r="F10" s="374">
        <f>DatosMenores!D60</f>
        <v>8</v>
      </c>
      <c r="G10" s="374">
        <f>DatosMenores!D61</f>
        <v>91</v>
      </c>
      <c r="H10" s="374">
        <f>DatosMenores!D62</f>
        <v>21</v>
      </c>
      <c r="AD10" s="354" t="str">
        <f>DatosMenores!C12</f>
        <v>Contra la salud pública</v>
      </c>
      <c r="AE10" s="355" t="str">
        <f>DatosMenores!C13</f>
        <v>Conduccción etílica/drogas</v>
      </c>
      <c r="AF10" s="355" t="str">
        <f>DatosMenores!C14</f>
        <v>Conducción temeraria</v>
      </c>
      <c r="AG10" s="355" t="str">
        <f>DatosMenores!C15</f>
        <v>Conducción sin permiso</v>
      </c>
      <c r="AH10" s="355" t="str">
        <f>DatosMenores!C16</f>
        <v>Violencia doméstica </v>
      </c>
      <c r="AI10" s="355" t="str">
        <f>DatosMenores!C17</f>
        <v>Violencia de género</v>
      </c>
      <c r="AJ10" s="403" t="str">
        <f>DatosMenores!C18</f>
        <v>Otros</v>
      </c>
      <c r="AO10" s="404"/>
      <c r="AU10" s="354" t="s">
        <v>961</v>
      </c>
      <c r="AV10" s="355" t="s">
        <v>660</v>
      </c>
      <c r="AW10" s="355" t="s">
        <v>661</v>
      </c>
      <c r="AX10" s="354" t="s">
        <v>678</v>
      </c>
      <c r="AY10" s="403" t="s">
        <v>679</v>
      </c>
    </row>
    <row r="11" spans="29:51" ht="14.25" customHeight="1">
      <c r="AC11" s="380"/>
      <c r="AD11" s="369">
        <f>DatosMenores!D12</f>
        <v>2</v>
      </c>
      <c r="AE11" s="376">
        <f>DatosMenores!D13</f>
        <v>0</v>
      </c>
      <c r="AF11" s="376">
        <f>DatosMenores!D14</f>
        <v>0</v>
      </c>
      <c r="AG11" s="376">
        <f>DatosMenores!D15</f>
        <v>4</v>
      </c>
      <c r="AH11" s="376">
        <f>DatosMenores!D16</f>
        <v>14</v>
      </c>
      <c r="AI11" s="376">
        <f>DatosMenores!D17</f>
        <v>1</v>
      </c>
      <c r="AJ11" s="369">
        <f>DatosMenores!D18</f>
        <v>31</v>
      </c>
      <c r="AN11" s="380"/>
      <c r="AO11" s="404"/>
      <c r="AS11" s="380"/>
      <c r="AU11" s="375">
        <f>DatosMenores!D75</f>
        <v>0</v>
      </c>
      <c r="AV11" s="376">
        <f>DatosMenores!D74</f>
        <v>0</v>
      </c>
      <c r="AW11" s="376">
        <f>DatosMenores!D76</f>
        <v>0</v>
      </c>
      <c r="AX11" s="375">
        <f>DatosMenores!D69</f>
        <v>0</v>
      </c>
      <c r="AY11" s="369">
        <f>DatosMenores!D70</f>
        <v>24</v>
      </c>
    </row>
  </sheetData>
  <sheetProtection/>
  <mergeCells count="13">
    <mergeCell ref="C7:C8"/>
    <mergeCell ref="AD4:AK4"/>
    <mergeCell ref="AO4:AQ4"/>
    <mergeCell ref="C1:H1"/>
    <mergeCell ref="C4:H4"/>
    <mergeCell ref="L4:P4"/>
    <mergeCell ref="S4:Z4"/>
    <mergeCell ref="C9:C10"/>
    <mergeCell ref="AU4:AZ4"/>
    <mergeCell ref="L6:L7"/>
    <mergeCell ref="M6:M7"/>
    <mergeCell ref="N6:N7"/>
    <mergeCell ref="O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A1">
      <selection activeCell="E10" sqref="E10"/>
    </sheetView>
  </sheetViews>
  <sheetFormatPr defaultColWidth="11.421875" defaultRowHeight="12.75"/>
  <cols>
    <col min="1" max="1" width="2.7109375" style="407" customWidth="1"/>
    <col min="2" max="2" width="4.421875" style="407" customWidth="1"/>
    <col min="3" max="3" width="26.7109375" style="407" customWidth="1"/>
    <col min="4" max="4" width="16.8515625" style="407" customWidth="1"/>
    <col min="5" max="5" width="6.140625" style="407" customWidth="1"/>
    <col min="6" max="6" width="30.7109375" style="407" customWidth="1"/>
    <col min="7" max="7" width="10.00390625" style="407" customWidth="1"/>
    <col min="8" max="8" width="3.8515625" style="407" customWidth="1"/>
    <col min="9" max="9" width="2.7109375" style="408" customWidth="1"/>
    <col min="10" max="10" width="7.8515625" style="408" customWidth="1"/>
    <col min="11" max="12" width="11.421875" style="408" customWidth="1"/>
    <col min="13" max="13" width="51.00390625" style="408" customWidth="1"/>
    <col min="14" max="14" width="2.7109375" style="408" customWidth="1"/>
    <col min="15" max="15" width="7.8515625" style="408" customWidth="1"/>
    <col min="16" max="17" width="11.421875" style="408" customWidth="1"/>
    <col min="18" max="18" width="51.00390625" style="408" customWidth="1"/>
    <col min="19" max="19" width="2.7109375" style="408" customWidth="1"/>
    <col min="20" max="20" width="7.8515625" style="408" customWidth="1"/>
    <col min="21" max="22" width="11.421875" style="408" customWidth="1"/>
    <col min="23" max="23" width="51.00390625" style="408" customWidth="1"/>
    <col min="24" max="24" width="2.7109375" style="408" customWidth="1"/>
    <col min="25" max="25" width="7.8515625" style="408" customWidth="1"/>
    <col min="26" max="27" width="11.421875" style="408" customWidth="1"/>
    <col min="28" max="28" width="51.00390625" style="408" customWidth="1"/>
    <col min="29" max="29" width="2.7109375" style="408" customWidth="1"/>
    <col min="30" max="16384" width="11.421875" style="407" customWidth="1"/>
  </cols>
  <sheetData>
    <row r="1" spans="1:29" ht="18.75">
      <c r="A1" s="409"/>
      <c r="B1" s="410"/>
      <c r="C1" s="511" t="s">
        <v>680</v>
      </c>
      <c r="D1" s="511"/>
      <c r="E1" s="511"/>
      <c r="F1" s="511"/>
      <c r="I1" s="411"/>
      <c r="N1" s="411"/>
      <c r="S1" s="411"/>
      <c r="X1" s="411"/>
      <c r="AC1" s="411"/>
    </row>
    <row r="2" spans="3:29" s="412" customFormat="1" ht="12">
      <c r="C2" s="413"/>
      <c r="F2" s="414"/>
      <c r="G2" s="414"/>
      <c r="H2" s="413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</row>
    <row r="3" spans="3:29" ht="12.75" customHeight="1">
      <c r="C3" s="512" t="s">
        <v>681</v>
      </c>
      <c r="D3" s="512"/>
      <c r="E3" s="415"/>
      <c r="F3" s="512" t="s">
        <v>555</v>
      </c>
      <c r="G3" s="512"/>
      <c r="H3" s="416"/>
      <c r="I3" s="417"/>
      <c r="J3" s="417"/>
      <c r="K3" s="417" t="s">
        <v>743</v>
      </c>
      <c r="L3" s="417"/>
      <c r="M3" s="417"/>
      <c r="N3" s="417"/>
      <c r="O3" s="417"/>
      <c r="P3" s="417" t="s">
        <v>745</v>
      </c>
      <c r="Q3" s="417"/>
      <c r="R3" s="417"/>
      <c r="S3" s="417"/>
      <c r="T3" s="417"/>
      <c r="U3" s="417" t="s">
        <v>736</v>
      </c>
      <c r="V3" s="417"/>
      <c r="W3" s="417"/>
      <c r="X3" s="417"/>
      <c r="Y3" s="417"/>
      <c r="Z3" s="417" t="s">
        <v>738</v>
      </c>
      <c r="AA3" s="417"/>
      <c r="AB3" s="417"/>
      <c r="AC3" s="417"/>
    </row>
    <row r="4" spans="3:8" ht="12.75">
      <c r="C4" s="418" t="s">
        <v>786</v>
      </c>
      <c r="D4" s="419">
        <f>DatosViolenciaDoméstica!C15</f>
        <v>0</v>
      </c>
      <c r="E4" s="415"/>
      <c r="F4" s="418" t="s">
        <v>835</v>
      </c>
      <c r="G4" s="420">
        <f>DatosViolenciaDoméstica!E44</f>
        <v>10</v>
      </c>
      <c r="H4" s="421"/>
    </row>
    <row r="5" spans="3:27" ht="12.75">
      <c r="C5" s="418" t="s">
        <v>760</v>
      </c>
      <c r="D5" s="419">
        <f>DatosViolenciaDoméstica!C9</f>
        <v>32</v>
      </c>
      <c r="E5" s="415"/>
      <c r="F5" s="418" t="s">
        <v>682</v>
      </c>
      <c r="G5" s="422">
        <f>DatosViolenciaDoméstica!F44</f>
        <v>1</v>
      </c>
      <c r="H5" s="421"/>
      <c r="K5" s="423"/>
      <c r="L5" s="423"/>
      <c r="P5" s="423"/>
      <c r="Q5" s="423"/>
      <c r="U5" s="423"/>
      <c r="V5" s="423"/>
      <c r="Z5" s="423"/>
      <c r="AA5" s="423"/>
    </row>
    <row r="6" spans="3:27" ht="12.75">
      <c r="C6" s="418" t="s">
        <v>683</v>
      </c>
      <c r="D6" s="424">
        <f>DatosViolenciaDoméstica!C10</f>
        <v>0</v>
      </c>
      <c r="E6" s="415"/>
      <c r="F6" s="425"/>
      <c r="G6" s="425"/>
      <c r="H6" s="421"/>
      <c r="K6" s="423"/>
      <c r="L6" s="423"/>
      <c r="P6" s="423"/>
      <c r="Q6" s="423"/>
      <c r="U6" s="423"/>
      <c r="V6" s="423"/>
      <c r="Z6" s="423"/>
      <c r="AA6" s="423"/>
    </row>
    <row r="7" spans="3:5" ht="12.75">
      <c r="C7" s="418" t="s">
        <v>778</v>
      </c>
      <c r="D7" s="426">
        <f>DatosViolenciaDoméstica!C7</f>
        <v>1</v>
      </c>
      <c r="E7" s="415"/>
    </row>
    <row r="8" spans="3:5" ht="12.75">
      <c r="C8" s="418" t="s">
        <v>810</v>
      </c>
      <c r="D8" s="424">
        <f>DatosViolenciaDoméstica!C11</f>
        <v>0</v>
      </c>
      <c r="E8" s="415"/>
    </row>
    <row r="9" spans="3:7" ht="12.75">
      <c r="C9" s="418" t="s">
        <v>684</v>
      </c>
      <c r="D9" s="426">
        <f>DatosViolenciaDoméstica!C12</f>
        <v>0</v>
      </c>
      <c r="E9" s="415"/>
      <c r="G9" s="415"/>
    </row>
    <row r="10" spans="3:7" ht="12.75">
      <c r="C10" s="415"/>
      <c r="D10" s="415"/>
      <c r="G10" s="415"/>
    </row>
    <row r="21" spans="6:7" ht="12.75">
      <c r="F21" s="427"/>
      <c r="G21" s="427"/>
    </row>
    <row r="22" spans="6:27" s="427" customFormat="1" ht="12.75" customHeight="1">
      <c r="F22" s="428"/>
      <c r="G22" s="42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</row>
    <row r="23" spans="6:27" s="428" customFormat="1" ht="12.75">
      <c r="F23" s="407"/>
      <c r="G23" s="407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</row>
    <row r="24" spans="28:29" ht="12.75">
      <c r="AB24" s="407"/>
      <c r="AC24" s="407"/>
    </row>
    <row r="25" spans="9:29" ht="15.75">
      <c r="I25" s="429"/>
      <c r="J25" s="429"/>
      <c r="K25" s="430" t="s">
        <v>602</v>
      </c>
      <c r="L25" s="431">
        <v>0</v>
      </c>
      <c r="M25" s="429"/>
      <c r="N25" s="429"/>
      <c r="O25" s="429"/>
      <c r="P25" s="430" t="s">
        <v>602</v>
      </c>
      <c r="Q25" s="431">
        <v>0</v>
      </c>
      <c r="R25" s="429"/>
      <c r="S25" s="429"/>
      <c r="T25" s="429"/>
      <c r="U25" s="430" t="s">
        <v>602</v>
      </c>
      <c r="V25" s="431">
        <v>0</v>
      </c>
      <c r="W25" s="429"/>
      <c r="X25" s="429"/>
      <c r="Y25" s="429"/>
      <c r="Z25" s="429"/>
      <c r="AA25" s="429"/>
      <c r="AB25" s="407"/>
      <c r="AC25" s="407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A1">
      <selection activeCell="D5" sqref="D5"/>
    </sheetView>
  </sheetViews>
  <sheetFormatPr defaultColWidth="11.421875" defaultRowHeight="12.75"/>
  <cols>
    <col min="1" max="1" width="2.7109375" style="407" customWidth="1"/>
    <col min="2" max="2" width="4.421875" style="407" customWidth="1"/>
    <col min="3" max="3" width="26.7109375" style="407" customWidth="1"/>
    <col min="4" max="4" width="16.8515625" style="407" customWidth="1"/>
    <col min="5" max="5" width="6.140625" style="407" customWidth="1"/>
    <col min="6" max="6" width="30.7109375" style="407" customWidth="1"/>
    <col min="7" max="7" width="10.00390625" style="407" customWidth="1"/>
    <col min="8" max="8" width="3.8515625" style="407" customWidth="1"/>
    <col min="9" max="9" width="2.7109375" style="408" customWidth="1"/>
    <col min="10" max="10" width="7.8515625" style="408" customWidth="1"/>
    <col min="11" max="12" width="11.421875" style="408" customWidth="1"/>
    <col min="13" max="13" width="51.00390625" style="408" customWidth="1"/>
    <col min="14" max="14" width="2.7109375" style="408" customWidth="1"/>
    <col min="15" max="15" width="7.8515625" style="408" customWidth="1"/>
    <col min="16" max="17" width="11.421875" style="408" customWidth="1"/>
    <col min="18" max="18" width="51.00390625" style="408" customWidth="1"/>
    <col min="19" max="19" width="2.7109375" style="408" customWidth="1"/>
    <col min="20" max="20" width="7.8515625" style="408" customWidth="1"/>
    <col min="21" max="22" width="11.421875" style="408" customWidth="1"/>
    <col min="23" max="23" width="51.00390625" style="408" customWidth="1"/>
    <col min="24" max="24" width="2.7109375" style="408" customWidth="1"/>
    <col min="25" max="25" width="7.8515625" style="408" customWidth="1"/>
    <col min="26" max="27" width="11.421875" style="408" customWidth="1"/>
    <col min="28" max="28" width="51.00390625" style="408" customWidth="1"/>
    <col min="29" max="29" width="2.7109375" style="408" customWidth="1"/>
    <col min="30" max="16384" width="11.421875" style="407" customWidth="1"/>
  </cols>
  <sheetData>
    <row r="1" spans="1:29" ht="18.75">
      <c r="A1" s="409"/>
      <c r="B1" s="410"/>
      <c r="C1" s="511" t="s">
        <v>685</v>
      </c>
      <c r="D1" s="511"/>
      <c r="E1" s="511"/>
      <c r="F1" s="511"/>
      <c r="I1" s="411"/>
      <c r="N1" s="411"/>
      <c r="S1" s="411"/>
      <c r="X1" s="411"/>
      <c r="AC1" s="411"/>
    </row>
    <row r="2" spans="3:29" s="412" customFormat="1" ht="12">
      <c r="C2" s="413"/>
      <c r="F2" s="414"/>
      <c r="G2" s="414"/>
      <c r="H2" s="413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</row>
    <row r="3" spans="3:29" ht="12.75" customHeight="1">
      <c r="C3" s="512" t="s">
        <v>681</v>
      </c>
      <c r="D3" s="512"/>
      <c r="E3" s="415"/>
      <c r="F3" s="512" t="s">
        <v>555</v>
      </c>
      <c r="G3" s="512"/>
      <c r="H3" s="416"/>
      <c r="I3" s="417"/>
      <c r="J3" s="417"/>
      <c r="K3" s="417" t="s">
        <v>743</v>
      </c>
      <c r="L3" s="417"/>
      <c r="M3" s="417"/>
      <c r="N3" s="417"/>
      <c r="O3" s="417"/>
      <c r="P3" s="417" t="s">
        <v>745</v>
      </c>
      <c r="Q3" s="417"/>
      <c r="R3" s="417"/>
      <c r="S3" s="417"/>
      <c r="T3" s="417"/>
      <c r="U3" s="417" t="s">
        <v>736</v>
      </c>
      <c r="V3" s="417"/>
      <c r="W3" s="417"/>
      <c r="X3" s="417"/>
      <c r="Y3" s="417"/>
      <c r="Z3" s="417" t="s">
        <v>738</v>
      </c>
      <c r="AA3" s="417"/>
      <c r="AB3" s="417"/>
      <c r="AC3" s="417"/>
    </row>
    <row r="4" spans="3:8" ht="12.75">
      <c r="C4" s="418" t="s">
        <v>760</v>
      </c>
      <c r="D4" s="419">
        <f>DatosViolenciaGénero!C9</f>
        <v>340</v>
      </c>
      <c r="E4" s="415"/>
      <c r="F4" s="418" t="s">
        <v>835</v>
      </c>
      <c r="G4" s="420">
        <f>DatosViolenciaGénero!E46</f>
        <v>36</v>
      </c>
      <c r="H4" s="421"/>
    </row>
    <row r="5" spans="3:27" ht="12.75">
      <c r="C5" s="418" t="s">
        <v>778</v>
      </c>
      <c r="D5" s="419">
        <f>DatosViolenciaGénero!C7</f>
        <v>3</v>
      </c>
      <c r="E5" s="415"/>
      <c r="F5" s="418" t="s">
        <v>682</v>
      </c>
      <c r="G5" s="420">
        <f>DatosViolenciaGénero!F46</f>
        <v>5</v>
      </c>
      <c r="H5" s="421"/>
      <c r="K5" s="423"/>
      <c r="L5" s="423"/>
      <c r="P5" s="423"/>
      <c r="Q5" s="423"/>
      <c r="U5" s="423"/>
      <c r="V5" s="423"/>
      <c r="Z5" s="423"/>
      <c r="AA5" s="423"/>
    </row>
    <row r="6" spans="3:27" ht="12.75">
      <c r="C6" s="418" t="s">
        <v>683</v>
      </c>
      <c r="D6" s="419">
        <f>DatosViolenciaGénero!C10</f>
        <v>84</v>
      </c>
      <c r="E6" s="415"/>
      <c r="F6" s="432"/>
      <c r="G6" s="433"/>
      <c r="H6" s="421"/>
      <c r="K6" s="423"/>
      <c r="L6" s="423"/>
      <c r="P6" s="423"/>
      <c r="Q6" s="423"/>
      <c r="U6" s="423"/>
      <c r="V6" s="423"/>
      <c r="Z6" s="423"/>
      <c r="AA6" s="423"/>
    </row>
    <row r="7" spans="3:7" ht="12.75">
      <c r="C7" s="418" t="s">
        <v>810</v>
      </c>
      <c r="D7" s="434">
        <f>DatosViolenciaGénero!C11</f>
        <v>0</v>
      </c>
      <c r="E7" s="415"/>
      <c r="F7" s="415"/>
      <c r="G7" s="415"/>
    </row>
    <row r="8" spans="3:5" ht="12.75">
      <c r="C8" s="418" t="s">
        <v>686</v>
      </c>
      <c r="D8" s="419">
        <f>DatosViolenciaGénero!C13</f>
        <v>0</v>
      </c>
      <c r="E8" s="415"/>
    </row>
    <row r="9" spans="3:5" ht="12.75">
      <c r="C9" s="418" t="s">
        <v>687</v>
      </c>
      <c r="D9" s="419">
        <f>DatosViolenciaGénero!C14</f>
        <v>0</v>
      </c>
      <c r="E9" s="415"/>
    </row>
    <row r="10" spans="3:7" ht="12.75">
      <c r="C10" s="418" t="s">
        <v>688</v>
      </c>
      <c r="D10" s="434">
        <f>DatosViolenciaGénero!C8</f>
        <v>0</v>
      </c>
      <c r="G10" s="415"/>
    </row>
    <row r="11" spans="3:7" ht="12.75">
      <c r="C11" s="418" t="s">
        <v>689</v>
      </c>
      <c r="D11" s="419">
        <f>DatosViolenciaGénero!C12</f>
        <v>0</v>
      </c>
      <c r="G11" s="415"/>
    </row>
    <row r="20" spans="3:4" ht="12.75">
      <c r="C20" s="427"/>
      <c r="D20" s="427"/>
    </row>
    <row r="21" spans="3:4" ht="12.75">
      <c r="C21" s="428"/>
      <c r="D21" s="428"/>
    </row>
    <row r="22" spans="3:27" s="427" customFormat="1" ht="12.75" customHeight="1">
      <c r="C22" s="407"/>
      <c r="D22" s="407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</row>
    <row r="23" spans="3:27" s="428" customFormat="1" ht="12.75">
      <c r="C23" s="407"/>
      <c r="D23" s="407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</row>
    <row r="24" spans="28:29" ht="12.75">
      <c r="AB24" s="407"/>
      <c r="AC24" s="407"/>
    </row>
    <row r="25" spans="9:29" ht="15.75">
      <c r="I25" s="429"/>
      <c r="J25" s="429"/>
      <c r="K25" s="430" t="s">
        <v>602</v>
      </c>
      <c r="L25" s="431">
        <v>0</v>
      </c>
      <c r="M25" s="429"/>
      <c r="N25" s="429"/>
      <c r="O25" s="429"/>
      <c r="P25" s="430" t="s">
        <v>602</v>
      </c>
      <c r="Q25" s="431">
        <v>0</v>
      </c>
      <c r="R25" s="429"/>
      <c r="S25" s="429"/>
      <c r="T25" s="429"/>
      <c r="U25" s="430" t="s">
        <v>602</v>
      </c>
      <c r="V25" s="431">
        <v>0</v>
      </c>
      <c r="W25" s="429"/>
      <c r="X25" s="429"/>
      <c r="Y25" s="429"/>
      <c r="Z25" s="429"/>
      <c r="AA25" s="429"/>
      <c r="AB25" s="407"/>
      <c r="AC25" s="407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397" customWidth="1"/>
    <col min="2" max="2" width="4.421875" style="397" customWidth="1"/>
    <col min="3" max="4" width="11.421875" style="397" customWidth="1"/>
    <col min="5" max="5" width="52.57421875" style="397" customWidth="1"/>
    <col min="6" max="6" width="2.7109375" style="397" customWidth="1"/>
    <col min="7" max="7" width="7.8515625" style="397" customWidth="1"/>
    <col min="8" max="9" width="11.421875" style="397" customWidth="1"/>
    <col min="10" max="10" width="54.00390625" style="397" customWidth="1"/>
    <col min="11" max="11" width="2.7109375" style="397" customWidth="1"/>
    <col min="12" max="12" width="7.8515625" style="397" customWidth="1"/>
    <col min="13" max="14" width="11.421875" style="397" customWidth="1"/>
    <col min="15" max="15" width="54.140625" style="397" customWidth="1"/>
    <col min="16" max="16" width="2.7109375" style="397" customWidth="1"/>
    <col min="17" max="16384" width="11.421875" style="435" customWidth="1"/>
  </cols>
  <sheetData>
    <row r="1" spans="1:16" ht="12.75">
      <c r="A1" s="436"/>
      <c r="C1" s="513" t="s">
        <v>690</v>
      </c>
      <c r="D1" s="513"/>
      <c r="E1" s="513"/>
      <c r="F1" s="436"/>
      <c r="H1" s="437"/>
      <c r="I1" s="437"/>
      <c r="J1" s="437"/>
      <c r="K1" s="436"/>
      <c r="P1" s="436"/>
    </row>
    <row r="2" spans="1:16" s="438" customFormat="1" ht="12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ht="12.75" customHeight="1">
      <c r="A3" s="439"/>
      <c r="B3" s="439"/>
      <c r="C3" s="439" t="s">
        <v>753</v>
      </c>
      <c r="D3" s="439"/>
      <c r="E3" s="439"/>
      <c r="F3" s="439"/>
      <c r="G3" s="439"/>
      <c r="H3" s="439" t="s">
        <v>755</v>
      </c>
      <c r="I3" s="439"/>
      <c r="J3" s="439"/>
      <c r="K3" s="439"/>
      <c r="L3" s="439"/>
      <c r="M3" s="439" t="s">
        <v>756</v>
      </c>
      <c r="N3" s="439"/>
      <c r="O3" s="439"/>
      <c r="P3" s="439"/>
    </row>
    <row r="5" spans="3:14" ht="12.75">
      <c r="C5" s="440"/>
      <c r="D5" s="440"/>
      <c r="H5" s="440"/>
      <c r="I5" s="440"/>
      <c r="M5" s="440"/>
      <c r="N5" s="440"/>
    </row>
    <row r="6" spans="3:14" ht="12.75">
      <c r="C6" s="440"/>
      <c r="D6" s="440"/>
      <c r="H6" s="440"/>
      <c r="I6" s="440"/>
      <c r="M6" s="440"/>
      <c r="N6" s="440"/>
    </row>
    <row r="7" ht="25.5" customHeight="1"/>
    <row r="8" ht="25.5" customHeight="1"/>
    <row r="9" ht="25.5" customHeight="1"/>
    <row r="22" spans="1:16" s="441" customFormat="1" ht="12.75" customHeight="1">
      <c r="A22" s="397"/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</row>
    <row r="23" spans="1:16" s="442" customFormat="1" ht="12">
      <c r="A23" s="397"/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</row>
    <row r="25" spans="1:16" ht="15.75">
      <c r="A25" s="443"/>
      <c r="B25" s="443"/>
      <c r="C25" s="388" t="s">
        <v>602</v>
      </c>
      <c r="D25" s="389">
        <v>0</v>
      </c>
      <c r="E25" s="443"/>
      <c r="F25" s="443"/>
      <c r="G25" s="443"/>
      <c r="H25" s="388" t="s">
        <v>602</v>
      </c>
      <c r="I25" s="389">
        <v>0</v>
      </c>
      <c r="J25" s="443"/>
      <c r="K25" s="443"/>
      <c r="L25" s="443"/>
      <c r="M25" s="388" t="s">
        <v>602</v>
      </c>
      <c r="N25" s="389">
        <v>0</v>
      </c>
      <c r="O25" s="443"/>
      <c r="P25" s="443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selection activeCell="E2" sqref="E2"/>
    </sheetView>
  </sheetViews>
  <sheetFormatPr defaultColWidth="11.421875" defaultRowHeight="12.75"/>
  <cols>
    <col min="1" max="1" width="2.7109375" style="397" customWidth="1"/>
    <col min="2" max="2" width="4.421875" style="397" customWidth="1"/>
    <col min="3" max="4" width="11.421875" style="397" customWidth="1"/>
    <col min="5" max="5" width="52.57421875" style="397" customWidth="1"/>
    <col min="6" max="6" width="2.7109375" style="397" customWidth="1"/>
    <col min="7" max="7" width="7.8515625" style="397" customWidth="1"/>
    <col min="8" max="9" width="11.421875" style="397" customWidth="1"/>
    <col min="10" max="10" width="54.00390625" style="397" customWidth="1"/>
    <col min="11" max="11" width="2.7109375" style="397" customWidth="1"/>
    <col min="12" max="12" width="7.8515625" style="397" customWidth="1"/>
    <col min="13" max="14" width="11.421875" style="397" customWidth="1"/>
    <col min="15" max="15" width="54.00390625" style="397" customWidth="1"/>
    <col min="16" max="16" width="2.7109375" style="397" customWidth="1"/>
    <col min="17" max="17" width="7.8515625" style="397" customWidth="1"/>
    <col min="18" max="19" width="11.421875" style="397" customWidth="1"/>
    <col min="20" max="20" width="54.00390625" style="397" customWidth="1"/>
    <col min="21" max="21" width="2.7109375" style="397" customWidth="1"/>
    <col min="22" max="22" width="7.8515625" style="397" customWidth="1"/>
    <col min="23" max="24" width="11.421875" style="397" customWidth="1"/>
    <col min="25" max="25" width="54.00390625" style="397" customWidth="1"/>
    <col min="26" max="26" width="2.7109375" style="397" customWidth="1"/>
    <col min="27" max="27" width="7.8515625" style="397" customWidth="1"/>
    <col min="28" max="29" width="11.421875" style="397" customWidth="1"/>
    <col min="30" max="30" width="54.00390625" style="397" customWidth="1"/>
    <col min="31" max="31" width="2.7109375" style="397" customWidth="1"/>
    <col min="32" max="32" width="7.8515625" style="397" customWidth="1"/>
    <col min="33" max="34" width="11.421875" style="397" customWidth="1"/>
    <col min="35" max="35" width="54.00390625" style="397" customWidth="1"/>
    <col min="36" max="36" width="2.7109375" style="397" customWidth="1"/>
    <col min="37" max="37" width="7.8515625" style="397" customWidth="1"/>
    <col min="38" max="39" width="11.421875" style="397" customWidth="1"/>
    <col min="40" max="40" width="54.00390625" style="397" customWidth="1"/>
    <col min="41" max="41" width="2.7109375" style="397" customWidth="1"/>
    <col min="42" max="42" width="7.8515625" style="397" customWidth="1"/>
    <col min="43" max="44" width="11.421875" style="397" customWidth="1"/>
    <col min="45" max="45" width="54.00390625" style="397" customWidth="1"/>
    <col min="46" max="46" width="2.7109375" style="397" customWidth="1"/>
    <col min="47" max="47" width="7.8515625" style="397" customWidth="1"/>
    <col min="48" max="49" width="11.421875" style="397" customWidth="1"/>
    <col min="50" max="50" width="54.00390625" style="397" customWidth="1"/>
    <col min="51" max="51" width="2.7109375" style="397" customWidth="1"/>
    <col min="52" max="52" width="7.8515625" style="397" customWidth="1"/>
    <col min="53" max="54" width="11.421875" style="397" customWidth="1"/>
    <col min="55" max="55" width="54.00390625" style="397" customWidth="1"/>
    <col min="56" max="56" width="2.7109375" style="397" customWidth="1"/>
    <col min="57" max="57" width="7.8515625" style="397" customWidth="1"/>
    <col min="58" max="59" width="11.421875" style="397" customWidth="1"/>
    <col min="60" max="60" width="54.00390625" style="397" customWidth="1"/>
    <col min="61" max="61" width="2.7109375" style="397" customWidth="1"/>
    <col min="62" max="16384" width="11.421875" style="435" customWidth="1"/>
  </cols>
  <sheetData>
    <row r="1" spans="1:61" ht="12.75">
      <c r="A1" s="436"/>
      <c r="C1" s="513" t="s">
        <v>691</v>
      </c>
      <c r="D1" s="513"/>
      <c r="E1" s="513"/>
      <c r="F1" s="436"/>
      <c r="H1" s="437"/>
      <c r="I1" s="437"/>
      <c r="J1" s="437"/>
      <c r="K1" s="436"/>
      <c r="M1" s="437"/>
      <c r="N1" s="437"/>
      <c r="O1" s="437"/>
      <c r="P1" s="436"/>
      <c r="R1" s="437"/>
      <c r="S1" s="437"/>
      <c r="T1" s="437"/>
      <c r="U1" s="436"/>
      <c r="W1" s="437"/>
      <c r="X1" s="437"/>
      <c r="Y1" s="437"/>
      <c r="Z1" s="436"/>
      <c r="AB1" s="437"/>
      <c r="AC1" s="437"/>
      <c r="AD1" s="437"/>
      <c r="AE1" s="436"/>
      <c r="AG1" s="437"/>
      <c r="AH1" s="437"/>
      <c r="AI1" s="437"/>
      <c r="AJ1" s="436"/>
      <c r="AL1" s="437"/>
      <c r="AM1" s="437"/>
      <c r="AN1" s="437"/>
      <c r="AO1" s="436"/>
      <c r="AQ1" s="437"/>
      <c r="AR1" s="437"/>
      <c r="AS1" s="437"/>
      <c r="AT1" s="436"/>
      <c r="AV1" s="437"/>
      <c r="AW1" s="437"/>
      <c r="AX1" s="437"/>
      <c r="AY1" s="436"/>
      <c r="BA1" s="437"/>
      <c r="BB1" s="437"/>
      <c r="BC1" s="437"/>
      <c r="BD1" s="436"/>
      <c r="BF1" s="437"/>
      <c r="BG1" s="437"/>
      <c r="BH1" s="437"/>
      <c r="BI1" s="436"/>
    </row>
    <row r="2" spans="1:61" s="438" customFormat="1" ht="12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</row>
    <row r="3" spans="1:61" ht="12.75" customHeight="1">
      <c r="A3" s="439"/>
      <c r="B3" s="439"/>
      <c r="C3" s="439" t="s">
        <v>702</v>
      </c>
      <c r="D3" s="439"/>
      <c r="E3" s="439"/>
      <c r="F3" s="439"/>
      <c r="G3" s="439"/>
      <c r="H3" s="439" t="s">
        <v>991</v>
      </c>
      <c r="I3" s="439"/>
      <c r="J3" s="439"/>
      <c r="K3" s="439"/>
      <c r="L3" s="439"/>
      <c r="M3" s="439" t="s">
        <v>746</v>
      </c>
      <c r="N3" s="439"/>
      <c r="O3" s="439"/>
      <c r="P3" s="439"/>
      <c r="Q3" s="439"/>
      <c r="R3" s="439" t="s">
        <v>747</v>
      </c>
      <c r="S3" s="439"/>
      <c r="T3" s="439"/>
      <c r="U3" s="439"/>
      <c r="V3" s="439"/>
      <c r="W3" s="439" t="s">
        <v>748</v>
      </c>
      <c r="X3" s="439"/>
      <c r="Y3" s="439"/>
      <c r="Z3" s="439"/>
      <c r="AA3" s="439"/>
      <c r="AB3" s="439" t="s">
        <v>749</v>
      </c>
      <c r="AC3" s="439"/>
      <c r="AD3" s="439"/>
      <c r="AE3" s="439"/>
      <c r="AF3" s="439"/>
      <c r="AG3" s="439" t="s">
        <v>751</v>
      </c>
      <c r="AH3" s="439"/>
      <c r="AI3" s="439"/>
      <c r="AJ3" s="439"/>
      <c r="AK3" s="439"/>
      <c r="AL3" s="439" t="s">
        <v>752</v>
      </c>
      <c r="AM3" s="439"/>
      <c r="AN3" s="439"/>
      <c r="AO3" s="439"/>
      <c r="AP3" s="439"/>
      <c r="AQ3" s="439" t="s">
        <v>754</v>
      </c>
      <c r="AR3" s="439"/>
      <c r="AS3" s="439"/>
      <c r="AT3" s="439"/>
      <c r="AU3" s="439"/>
      <c r="AV3" s="439" t="s">
        <v>756</v>
      </c>
      <c r="AW3" s="439"/>
      <c r="AX3" s="439"/>
      <c r="AY3" s="439"/>
      <c r="AZ3" s="439"/>
      <c r="BA3" s="439" t="s">
        <v>757</v>
      </c>
      <c r="BB3" s="439"/>
      <c r="BC3" s="439"/>
      <c r="BD3" s="439"/>
      <c r="BE3" s="439"/>
      <c r="BF3" s="439" t="s">
        <v>731</v>
      </c>
      <c r="BG3" s="439"/>
      <c r="BH3" s="439"/>
      <c r="BI3" s="439"/>
    </row>
    <row r="5" spans="3:59" ht="12.75">
      <c r="C5" s="440"/>
      <c r="D5" s="440"/>
      <c r="H5" s="440"/>
      <c r="I5" s="440"/>
      <c r="M5" s="440"/>
      <c r="N5" s="440"/>
      <c r="R5" s="440"/>
      <c r="S5" s="440"/>
      <c r="W5" s="440"/>
      <c r="X5" s="440"/>
      <c r="AB5" s="440"/>
      <c r="AC5" s="440"/>
      <c r="AG5" s="440"/>
      <c r="AH5" s="440"/>
      <c r="AL5" s="440"/>
      <c r="AM5" s="440"/>
      <c r="AQ5" s="440"/>
      <c r="AR5" s="440"/>
      <c r="AV5" s="440"/>
      <c r="AW5" s="440"/>
      <c r="BA5" s="440"/>
      <c r="BB5" s="440"/>
      <c r="BF5" s="440"/>
      <c r="BG5" s="440"/>
    </row>
    <row r="6" spans="3:59" ht="12.75">
      <c r="C6" s="440"/>
      <c r="D6" s="440"/>
      <c r="H6" s="440"/>
      <c r="I6" s="440"/>
      <c r="M6" s="440"/>
      <c r="N6" s="440"/>
      <c r="R6" s="440"/>
      <c r="S6" s="440"/>
      <c r="W6" s="440"/>
      <c r="X6" s="440"/>
      <c r="AB6" s="440"/>
      <c r="AC6" s="440"/>
      <c r="AG6" s="440"/>
      <c r="AH6" s="440"/>
      <c r="AL6" s="440"/>
      <c r="AM6" s="440"/>
      <c r="AQ6" s="440"/>
      <c r="AR6" s="440"/>
      <c r="AV6" s="440"/>
      <c r="AW6" s="440"/>
      <c r="BA6" s="440"/>
      <c r="BB6" s="440"/>
      <c r="BF6" s="440"/>
      <c r="BG6" s="440"/>
    </row>
    <row r="7" ht="25.5" customHeight="1"/>
    <row r="8" ht="25.5" customHeight="1"/>
    <row r="9" ht="25.5" customHeight="1"/>
    <row r="22" spans="1:61" s="441" customFormat="1" ht="12.75" customHeight="1">
      <c r="A22" s="397"/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</row>
    <row r="23" spans="1:61" s="442" customFormat="1" ht="12">
      <c r="A23" s="397"/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  <c r="AT23" s="397"/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7"/>
      <c r="BF23" s="397"/>
      <c r="BG23" s="397"/>
      <c r="BH23" s="397"/>
      <c r="BI23" s="397"/>
    </row>
    <row r="25" spans="1:61" ht="15.75">
      <c r="A25" s="443"/>
      <c r="B25" s="443"/>
      <c r="C25" s="388" t="s">
        <v>602</v>
      </c>
      <c r="D25" s="389">
        <v>0</v>
      </c>
      <c r="E25" s="443"/>
      <c r="F25" s="443"/>
      <c r="G25" s="443"/>
      <c r="H25" s="388" t="s">
        <v>602</v>
      </c>
      <c r="I25" s="389">
        <v>0</v>
      </c>
      <c r="J25" s="443"/>
      <c r="K25" s="443"/>
      <c r="L25" s="443"/>
      <c r="M25" s="388" t="s">
        <v>602</v>
      </c>
      <c r="N25" s="389">
        <v>0</v>
      </c>
      <c r="O25" s="443"/>
      <c r="P25" s="443"/>
      <c r="Q25" s="443"/>
      <c r="R25" s="388" t="s">
        <v>602</v>
      </c>
      <c r="S25" s="389">
        <v>0</v>
      </c>
      <c r="T25" s="443"/>
      <c r="U25" s="443"/>
      <c r="V25" s="443"/>
      <c r="W25" s="388" t="s">
        <v>602</v>
      </c>
      <c r="X25" s="389">
        <v>0</v>
      </c>
      <c r="Y25" s="443"/>
      <c r="Z25" s="443"/>
      <c r="AA25" s="443"/>
      <c r="AB25" s="388" t="s">
        <v>602</v>
      </c>
      <c r="AC25" s="389">
        <v>0</v>
      </c>
      <c r="AD25" s="443"/>
      <c r="AE25" s="443"/>
      <c r="AF25" s="443"/>
      <c r="AG25" s="388" t="s">
        <v>602</v>
      </c>
      <c r="AH25" s="389">
        <v>0</v>
      </c>
      <c r="AI25" s="443"/>
      <c r="AJ25" s="443"/>
      <c r="AK25" s="443"/>
      <c r="AL25" s="388" t="s">
        <v>602</v>
      </c>
      <c r="AM25" s="389">
        <v>0</v>
      </c>
      <c r="AN25" s="443"/>
      <c r="AO25" s="443"/>
      <c r="AP25" s="443"/>
      <c r="AQ25" s="388" t="s">
        <v>602</v>
      </c>
      <c r="AR25" s="389">
        <v>0</v>
      </c>
      <c r="AS25" s="443"/>
      <c r="AT25" s="443"/>
      <c r="AU25" s="443"/>
      <c r="AV25" s="388" t="s">
        <v>602</v>
      </c>
      <c r="AW25" s="389">
        <v>0</v>
      </c>
      <c r="AX25" s="443"/>
      <c r="AY25" s="443"/>
      <c r="AZ25" s="443"/>
      <c r="BA25" s="388" t="s">
        <v>602</v>
      </c>
      <c r="BB25" s="389">
        <v>0</v>
      </c>
      <c r="BC25" s="443"/>
      <c r="BD25" s="443"/>
      <c r="BE25" s="443"/>
      <c r="BF25" s="388" t="s">
        <v>602</v>
      </c>
      <c r="BG25" s="389">
        <v>0</v>
      </c>
      <c r="BH25" s="443"/>
      <c r="BI25" s="443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397" customWidth="1"/>
    <col min="2" max="2" width="4.421875" style="397" customWidth="1"/>
    <col min="3" max="4" width="11.421875" style="397" customWidth="1"/>
    <col min="5" max="5" width="52.57421875" style="397" customWidth="1"/>
    <col min="6" max="6" width="2.7109375" style="397" customWidth="1"/>
    <col min="7" max="7" width="7.8515625" style="397" customWidth="1"/>
    <col min="8" max="9" width="11.421875" style="397" customWidth="1"/>
    <col min="10" max="10" width="54.00390625" style="397" customWidth="1"/>
    <col min="11" max="11" width="2.7109375" style="397" customWidth="1"/>
    <col min="12" max="12" width="7.8515625" style="397" customWidth="1"/>
    <col min="13" max="14" width="11.421875" style="397" customWidth="1"/>
    <col min="15" max="15" width="54.00390625" style="397" customWidth="1"/>
    <col min="16" max="16" width="2.7109375" style="397" customWidth="1"/>
    <col min="17" max="16384" width="11.421875" style="1" customWidth="1"/>
  </cols>
  <sheetData>
    <row r="1" spans="1:16" ht="12.75">
      <c r="A1" s="436"/>
      <c r="C1" s="513" t="s">
        <v>692</v>
      </c>
      <c r="D1" s="513"/>
      <c r="E1" s="513"/>
      <c r="F1" s="436"/>
      <c r="H1" s="437"/>
      <c r="I1" s="437"/>
      <c r="J1" s="437"/>
      <c r="K1" s="436"/>
      <c r="M1" s="437"/>
      <c r="N1" s="437"/>
      <c r="O1" s="437"/>
      <c r="P1" s="436"/>
    </row>
    <row r="3" spans="1:16" ht="12.75">
      <c r="A3" s="439"/>
      <c r="B3" s="439"/>
      <c r="C3" s="439" t="s">
        <v>756</v>
      </c>
      <c r="D3" s="439"/>
      <c r="E3" s="439"/>
      <c r="F3" s="439"/>
      <c r="G3" s="439"/>
      <c r="H3" s="439" t="s">
        <v>759</v>
      </c>
      <c r="I3" s="439"/>
      <c r="J3" s="439"/>
      <c r="K3" s="439"/>
      <c r="L3" s="439"/>
      <c r="M3" s="439" t="s">
        <v>731</v>
      </c>
      <c r="N3" s="439"/>
      <c r="O3" s="439"/>
      <c r="P3" s="439"/>
    </row>
    <row r="5" spans="3:14" ht="12.75">
      <c r="C5" s="440"/>
      <c r="D5" s="440"/>
      <c r="H5" s="440"/>
      <c r="I5" s="440"/>
      <c r="M5" s="440"/>
      <c r="N5" s="440"/>
    </row>
    <row r="6" spans="3:14" ht="12.75">
      <c r="C6" s="440"/>
      <c r="D6" s="440"/>
      <c r="H6" s="440"/>
      <c r="I6" s="440"/>
      <c r="M6" s="440"/>
      <c r="N6" s="440"/>
    </row>
    <row r="25" spans="1:16" ht="15.75">
      <c r="A25" s="443"/>
      <c r="B25" s="443"/>
      <c r="C25" s="388" t="s">
        <v>602</v>
      </c>
      <c r="D25" s="389">
        <v>0</v>
      </c>
      <c r="E25" s="443"/>
      <c r="F25" s="443"/>
      <c r="G25" s="443"/>
      <c r="H25" s="388" t="s">
        <v>602</v>
      </c>
      <c r="I25" s="389">
        <v>0</v>
      </c>
      <c r="J25" s="443"/>
      <c r="K25" s="443"/>
      <c r="L25" s="443"/>
      <c r="M25" s="388" t="s">
        <v>602</v>
      </c>
      <c r="N25" s="389">
        <v>0</v>
      </c>
      <c r="O25" s="443"/>
      <c r="P25" s="443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zoomScalePageLayoutView="0" workbookViewId="0" topLeftCell="A1">
      <selection activeCell="B2" sqref="B2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34.8515625" style="1" customWidth="1"/>
    <col min="4" max="6" width="14.140625" style="16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7"/>
      <c r="C1" s="17"/>
    </row>
    <row r="2" spans="2:3" ht="12.75">
      <c r="B2" s="17"/>
      <c r="C2" s="17"/>
    </row>
    <row r="3" spans="2:8" ht="12.75">
      <c r="B3" s="445" t="s">
        <v>760</v>
      </c>
      <c r="C3" s="445"/>
      <c r="D3" s="18">
        <f>ANYO_MEMORIA</f>
        <v>2013</v>
      </c>
      <c r="E3" s="18">
        <f>ANYO_MEMORIA-1</f>
        <v>2012</v>
      </c>
      <c r="F3" s="18" t="s">
        <v>761</v>
      </c>
      <c r="H3" s="19"/>
    </row>
    <row r="4" spans="2:8" ht="12.75">
      <c r="B4" s="446" t="s">
        <v>762</v>
      </c>
      <c r="C4" s="20" t="s">
        <v>763</v>
      </c>
      <c r="D4" s="21">
        <v>447</v>
      </c>
      <c r="E4" s="21">
        <v>497</v>
      </c>
      <c r="F4" s="22">
        <f aca="true" t="shared" si="0" ref="F4:F16">IF(IF(E4="S/D",0,E4)&lt;&gt;0,(D4-E4)/E4,0)</f>
        <v>-0.1006036217303823</v>
      </c>
      <c r="H4" s="23"/>
    </row>
    <row r="5" spans="2:8" ht="12.75">
      <c r="B5" s="446"/>
      <c r="C5" s="24" t="s">
        <v>764</v>
      </c>
      <c r="D5" s="25">
        <v>9865</v>
      </c>
      <c r="E5" s="25">
        <v>10518</v>
      </c>
      <c r="F5" s="26">
        <f t="shared" si="0"/>
        <v>-0.06208404639665335</v>
      </c>
      <c r="H5" s="23"/>
    </row>
    <row r="6" spans="2:8" ht="12.75">
      <c r="B6" s="446"/>
      <c r="C6" s="24" t="s">
        <v>765</v>
      </c>
      <c r="D6" s="25">
        <v>8965</v>
      </c>
      <c r="E6" s="25">
        <v>9667</v>
      </c>
      <c r="F6" s="26">
        <f t="shared" si="0"/>
        <v>-0.07261818557980759</v>
      </c>
      <c r="H6" s="23"/>
    </row>
    <row r="7" spans="2:8" ht="12.75">
      <c r="B7" s="446"/>
      <c r="C7" s="24" t="s">
        <v>766</v>
      </c>
      <c r="D7" s="25">
        <v>76</v>
      </c>
      <c r="E7" s="25">
        <v>81</v>
      </c>
      <c r="F7" s="26">
        <f t="shared" si="0"/>
        <v>-0.06172839506172839</v>
      </c>
      <c r="H7" s="23"/>
    </row>
    <row r="8" spans="2:8" ht="12.75">
      <c r="B8" s="446"/>
      <c r="C8" s="27" t="s">
        <v>767</v>
      </c>
      <c r="D8" s="28">
        <v>519</v>
      </c>
      <c r="E8" s="28">
        <v>536</v>
      </c>
      <c r="F8" s="29">
        <f t="shared" si="0"/>
        <v>-0.03171641791044776</v>
      </c>
      <c r="H8" s="23"/>
    </row>
    <row r="9" spans="2:8" ht="12.75">
      <c r="B9" s="446" t="s">
        <v>768</v>
      </c>
      <c r="C9" s="30" t="s">
        <v>769</v>
      </c>
      <c r="D9" s="21">
        <v>910</v>
      </c>
      <c r="E9" s="21">
        <v>1497</v>
      </c>
      <c r="F9" s="22">
        <f t="shared" si="0"/>
        <v>-0.3921175684702739</v>
      </c>
      <c r="H9" s="23"/>
    </row>
    <row r="10" spans="2:8" ht="12.75">
      <c r="B10" s="446"/>
      <c r="C10" s="24" t="s">
        <v>770</v>
      </c>
      <c r="D10" s="25">
        <v>1077</v>
      </c>
      <c r="E10" s="25">
        <v>1464</v>
      </c>
      <c r="F10" s="26">
        <f t="shared" si="0"/>
        <v>-0.26434426229508196</v>
      </c>
      <c r="H10" s="23"/>
    </row>
    <row r="11" spans="2:8" ht="12.75">
      <c r="B11" s="446"/>
      <c r="C11" s="31" t="s">
        <v>771</v>
      </c>
      <c r="D11" s="28">
        <v>6925</v>
      </c>
      <c r="E11" s="28">
        <v>6549</v>
      </c>
      <c r="F11" s="29">
        <f t="shared" si="0"/>
        <v>0.05741334554893877</v>
      </c>
      <c r="H11" s="23"/>
    </row>
    <row r="12" spans="2:8" ht="12.75">
      <c r="B12" s="446" t="s">
        <v>772</v>
      </c>
      <c r="C12" s="20" t="s">
        <v>773</v>
      </c>
      <c r="D12" s="21">
        <v>309</v>
      </c>
      <c r="E12" s="21">
        <v>412</v>
      </c>
      <c r="F12" s="22">
        <f t="shared" si="0"/>
        <v>-0.25</v>
      </c>
      <c r="H12" s="23"/>
    </row>
    <row r="13" spans="2:8" ht="12.75">
      <c r="B13" s="446"/>
      <c r="C13" s="24" t="s">
        <v>774</v>
      </c>
      <c r="D13" s="25">
        <v>630</v>
      </c>
      <c r="E13" s="25">
        <v>630</v>
      </c>
      <c r="F13" s="26">
        <f t="shared" si="0"/>
        <v>0</v>
      </c>
      <c r="H13" s="23"/>
    </row>
    <row r="14" spans="2:8" ht="12.75">
      <c r="B14" s="446"/>
      <c r="C14" s="24" t="s">
        <v>775</v>
      </c>
      <c r="D14" s="25">
        <v>1</v>
      </c>
      <c r="E14" s="25">
        <v>1</v>
      </c>
      <c r="F14" s="26">
        <f t="shared" si="0"/>
        <v>0</v>
      </c>
      <c r="H14" s="23"/>
    </row>
    <row r="15" spans="2:8" ht="12.75">
      <c r="B15" s="446"/>
      <c r="C15" s="24" t="s">
        <v>776</v>
      </c>
      <c r="D15" s="25">
        <v>2</v>
      </c>
      <c r="E15" s="25">
        <v>0</v>
      </c>
      <c r="F15" s="26">
        <f t="shared" si="0"/>
        <v>0</v>
      </c>
      <c r="H15" s="23"/>
    </row>
    <row r="16" spans="2:8" ht="12.75">
      <c r="B16" s="446"/>
      <c r="C16" s="31" t="s">
        <v>777</v>
      </c>
      <c r="D16" s="32">
        <v>15</v>
      </c>
      <c r="E16" s="32">
        <v>7</v>
      </c>
      <c r="F16" s="33">
        <f t="shared" si="0"/>
        <v>1.1428571428571428</v>
      </c>
      <c r="H16" s="23"/>
    </row>
    <row r="17" spans="2:3" ht="12.75">
      <c r="B17" s="17"/>
      <c r="C17" s="17"/>
    </row>
    <row r="18" spans="2:3" ht="12.75">
      <c r="B18" s="17"/>
      <c r="C18" s="17"/>
    </row>
    <row r="19" spans="2:8" ht="14.25" thickBot="1" thickTop="1">
      <c r="B19" s="445" t="s">
        <v>778</v>
      </c>
      <c r="C19" s="445"/>
      <c r="D19" s="18">
        <f>ANYO_MEMORIA</f>
        <v>2013</v>
      </c>
      <c r="E19" s="18">
        <f>ANYO_MEMORIA-1</f>
        <v>2012</v>
      </c>
      <c r="F19" s="18" t="s">
        <v>761</v>
      </c>
      <c r="H19" s="19"/>
    </row>
    <row r="20" spans="2:6" ht="14.25" thickBot="1" thickTop="1">
      <c r="B20" s="34" t="s">
        <v>762</v>
      </c>
      <c r="C20" s="35" t="s">
        <v>779</v>
      </c>
      <c r="D20" s="444">
        <v>336</v>
      </c>
      <c r="E20" s="36">
        <v>366</v>
      </c>
      <c r="F20" s="40">
        <f aca="true" t="shared" si="1" ref="F20:F25">IF(IF(E20="S/D",0,E20)&lt;&gt;0,(D20-E20)/E20,0)</f>
        <v>-0.08196721311475409</v>
      </c>
    </row>
    <row r="21" spans="2:8" ht="14.25" thickBot="1" thickTop="1">
      <c r="B21" s="446" t="s">
        <v>780</v>
      </c>
      <c r="C21" s="38" t="s">
        <v>781</v>
      </c>
      <c r="D21" s="39">
        <v>27</v>
      </c>
      <c r="E21" s="39">
        <v>35</v>
      </c>
      <c r="F21" s="40">
        <f t="shared" si="1"/>
        <v>-0.22857142857142856</v>
      </c>
      <c r="H21" s="23"/>
    </row>
    <row r="22" spans="2:8" ht="12.75">
      <c r="B22" s="446"/>
      <c r="C22" s="41" t="s">
        <v>782</v>
      </c>
      <c r="D22" s="42">
        <v>60</v>
      </c>
      <c r="E22" s="42">
        <v>59</v>
      </c>
      <c r="F22" s="43">
        <f t="shared" si="1"/>
        <v>0.01694915254237288</v>
      </c>
      <c r="H22" s="23"/>
    </row>
    <row r="23" spans="2:8" ht="12.75">
      <c r="B23" s="446"/>
      <c r="C23" s="41" t="s">
        <v>783</v>
      </c>
      <c r="D23" s="42">
        <v>8</v>
      </c>
      <c r="E23" s="42">
        <v>5</v>
      </c>
      <c r="F23" s="43">
        <f t="shared" si="1"/>
        <v>0.6</v>
      </c>
      <c r="H23" s="23"/>
    </row>
    <row r="24" spans="2:8" ht="12.75">
      <c r="B24" s="446"/>
      <c r="C24" s="44" t="s">
        <v>784</v>
      </c>
      <c r="D24" s="42">
        <v>3</v>
      </c>
      <c r="E24" s="45"/>
      <c r="F24" s="43">
        <f t="shared" si="1"/>
        <v>0</v>
      </c>
      <c r="H24" s="23"/>
    </row>
    <row r="25" spans="2:8" ht="12.75">
      <c r="B25" s="446"/>
      <c r="C25" s="46" t="s">
        <v>785</v>
      </c>
      <c r="D25" s="47">
        <v>238</v>
      </c>
      <c r="E25" s="48">
        <v>267</v>
      </c>
      <c r="F25" s="37">
        <f t="shared" si="1"/>
        <v>-0.10861423220973783</v>
      </c>
      <c r="H25" s="23"/>
    </row>
    <row r="26" spans="2:7" ht="12.75">
      <c r="B26" s="17"/>
      <c r="C26" s="17"/>
      <c r="G26" s="49"/>
    </row>
    <row r="27" spans="2:3" ht="12.75">
      <c r="B27" s="17"/>
      <c r="C27" s="17"/>
    </row>
    <row r="28" spans="2:8" ht="12.75">
      <c r="B28" s="445" t="s">
        <v>786</v>
      </c>
      <c r="C28" s="445"/>
      <c r="D28" s="18">
        <f>ANYO_MEMORIA</f>
        <v>2013</v>
      </c>
      <c r="E28" s="18">
        <f>ANYO_MEMORIA-1</f>
        <v>2012</v>
      </c>
      <c r="F28" s="18" t="s">
        <v>761</v>
      </c>
      <c r="H28" s="19"/>
    </row>
    <row r="29" spans="2:8" ht="12.75">
      <c r="B29" s="446" t="s">
        <v>787</v>
      </c>
      <c r="C29" s="50" t="s">
        <v>788</v>
      </c>
      <c r="D29" s="39">
        <v>3002</v>
      </c>
      <c r="E29" s="39">
        <v>2923</v>
      </c>
      <c r="F29" s="51">
        <f aca="true" t="shared" si="2" ref="F29:F37">IF(IF(E29="S/D",0,E29)&lt;&gt;0,(D29-E29)/E29,0)</f>
        <v>0.02702702702702703</v>
      </c>
      <c r="H29" s="23"/>
    </row>
    <row r="30" spans="2:9" ht="12.75">
      <c r="B30" s="446"/>
      <c r="C30" s="52" t="s">
        <v>789</v>
      </c>
      <c r="D30" s="42">
        <v>347</v>
      </c>
      <c r="E30" s="42">
        <v>439</v>
      </c>
      <c r="F30" s="43">
        <f t="shared" si="2"/>
        <v>-0.20956719817767655</v>
      </c>
      <c r="H30" s="23"/>
      <c r="I30" s="53"/>
    </row>
    <row r="31" spans="2:8" ht="12.75">
      <c r="B31" s="446"/>
      <c r="C31" s="54" t="s">
        <v>790</v>
      </c>
      <c r="D31" s="55">
        <v>3349</v>
      </c>
      <c r="E31" s="55">
        <v>3362</v>
      </c>
      <c r="F31" s="56">
        <f t="shared" si="2"/>
        <v>-0.003866745984533016</v>
      </c>
      <c r="H31" s="23"/>
    </row>
    <row r="32" spans="2:8" ht="12.75">
      <c r="B32" s="57"/>
      <c r="C32" s="30" t="s">
        <v>791</v>
      </c>
      <c r="D32" s="39">
        <v>43</v>
      </c>
      <c r="E32" s="39">
        <v>39</v>
      </c>
      <c r="F32" s="51">
        <f t="shared" si="2"/>
        <v>0.10256410256410256</v>
      </c>
      <c r="H32" s="23"/>
    </row>
    <row r="33" spans="2:8" ht="12.75">
      <c r="B33" s="57" t="s">
        <v>792</v>
      </c>
      <c r="C33" s="58" t="s">
        <v>793</v>
      </c>
      <c r="D33" s="59">
        <v>8</v>
      </c>
      <c r="E33" s="59">
        <v>5</v>
      </c>
      <c r="F33" s="60">
        <f t="shared" si="2"/>
        <v>0.6</v>
      </c>
      <c r="H33" s="23"/>
    </row>
    <row r="34" spans="2:8" ht="12.75">
      <c r="B34" s="61"/>
      <c r="C34" s="62" t="s">
        <v>790</v>
      </c>
      <c r="D34" s="55">
        <v>51</v>
      </c>
      <c r="E34" s="55">
        <v>44</v>
      </c>
      <c r="F34" s="56">
        <f t="shared" si="2"/>
        <v>0.1590909090909091</v>
      </c>
      <c r="H34" s="23"/>
    </row>
    <row r="35" spans="2:8" ht="12.75" customHeight="1">
      <c r="B35" s="449" t="s">
        <v>794</v>
      </c>
      <c r="C35" s="38" t="s">
        <v>795</v>
      </c>
      <c r="D35" s="39">
        <v>753</v>
      </c>
      <c r="E35" s="39">
        <v>701</v>
      </c>
      <c r="F35" s="51">
        <f t="shared" si="2"/>
        <v>0.07417974322396577</v>
      </c>
      <c r="H35" s="23"/>
    </row>
    <row r="36" spans="2:8" ht="12.75">
      <c r="B36" s="449"/>
      <c r="C36" s="52" t="s">
        <v>796</v>
      </c>
      <c r="D36" s="42">
        <v>65</v>
      </c>
      <c r="E36" s="42">
        <v>51</v>
      </c>
      <c r="F36" s="43">
        <f t="shared" si="2"/>
        <v>0.27450980392156865</v>
      </c>
      <c r="H36" s="23"/>
    </row>
    <row r="37" spans="2:8" ht="12.75">
      <c r="B37" s="449"/>
      <c r="C37" s="54" t="s">
        <v>790</v>
      </c>
      <c r="D37" s="63">
        <v>818</v>
      </c>
      <c r="E37" s="63">
        <v>752</v>
      </c>
      <c r="F37" s="37">
        <f t="shared" si="2"/>
        <v>0.08776595744680851</v>
      </c>
      <c r="H37" s="23"/>
    </row>
    <row r="38" spans="2:3" ht="12.75">
      <c r="B38" s="17"/>
      <c r="C38" s="17"/>
    </row>
    <row r="39" spans="2:3" ht="12.75">
      <c r="B39" s="17"/>
      <c r="C39" s="17"/>
    </row>
    <row r="40" spans="2:8" ht="12.75">
      <c r="B40" s="445" t="s">
        <v>797</v>
      </c>
      <c r="C40" s="445"/>
      <c r="D40" s="18">
        <f>ANYO_MEMORIA</f>
        <v>2013</v>
      </c>
      <c r="E40" s="18">
        <f>ANYO_MEMORIA-1</f>
        <v>2012</v>
      </c>
      <c r="F40" s="18" t="s">
        <v>761</v>
      </c>
      <c r="H40" s="19"/>
    </row>
    <row r="41" spans="2:8" ht="12.75">
      <c r="B41" s="446" t="s">
        <v>798</v>
      </c>
      <c r="C41" s="30" t="s">
        <v>799</v>
      </c>
      <c r="D41" s="39">
        <v>147</v>
      </c>
      <c r="E41" s="39">
        <v>151</v>
      </c>
      <c r="F41" s="51">
        <f aca="true" t="shared" si="3" ref="F41:F50">IF(IF(E41="S/D",0,E41)&lt;&gt;0,(D41-E41)/E41,0)</f>
        <v>-0.026490066225165563</v>
      </c>
      <c r="H41" s="23"/>
    </row>
    <row r="42" spans="2:8" ht="12.75">
      <c r="B42" s="446"/>
      <c r="C42" s="24" t="s">
        <v>800</v>
      </c>
      <c r="D42" s="42">
        <v>5</v>
      </c>
      <c r="E42" s="42">
        <v>15</v>
      </c>
      <c r="F42" s="43">
        <f t="shared" si="3"/>
        <v>-0.6666666666666666</v>
      </c>
      <c r="H42" s="23"/>
    </row>
    <row r="43" spans="2:8" ht="12.75">
      <c r="B43" s="446"/>
      <c r="C43" s="24" t="s">
        <v>801</v>
      </c>
      <c r="D43" s="42">
        <v>616</v>
      </c>
      <c r="E43" s="42">
        <v>630</v>
      </c>
      <c r="F43" s="43">
        <f t="shared" si="3"/>
        <v>-0.022222222222222223</v>
      </c>
      <c r="H43" s="23"/>
    </row>
    <row r="44" spans="2:8" ht="12.75">
      <c r="B44" s="446"/>
      <c r="C44" s="64" t="s">
        <v>802</v>
      </c>
      <c r="D44" s="65">
        <v>621</v>
      </c>
      <c r="E44" s="65">
        <v>645</v>
      </c>
      <c r="F44" s="43">
        <f t="shared" si="3"/>
        <v>-0.037209302325581395</v>
      </c>
      <c r="H44" s="23"/>
    </row>
    <row r="45" spans="2:8" ht="12.75">
      <c r="B45" s="446"/>
      <c r="C45" s="27" t="s">
        <v>803</v>
      </c>
      <c r="D45" s="47">
        <v>42</v>
      </c>
      <c r="E45" s="47">
        <v>44</v>
      </c>
      <c r="F45" s="37">
        <f t="shared" si="3"/>
        <v>-0.045454545454545456</v>
      </c>
      <c r="H45" s="23"/>
    </row>
    <row r="46" spans="2:8" ht="12.75">
      <c r="B46" s="446" t="s">
        <v>804</v>
      </c>
      <c r="C46" s="30" t="s">
        <v>805</v>
      </c>
      <c r="D46" s="42">
        <v>480</v>
      </c>
      <c r="E46" s="66">
        <v>482</v>
      </c>
      <c r="F46" s="40">
        <f t="shared" si="3"/>
        <v>-0.004149377593360996</v>
      </c>
      <c r="H46" s="23"/>
    </row>
    <row r="47" spans="2:8" ht="12.75">
      <c r="B47" s="446"/>
      <c r="C47" s="24" t="s">
        <v>806</v>
      </c>
      <c r="D47" s="42">
        <v>13</v>
      </c>
      <c r="E47" s="42">
        <v>12</v>
      </c>
      <c r="F47" s="43">
        <f t="shared" si="3"/>
        <v>0.08333333333333333</v>
      </c>
      <c r="H47" s="23"/>
    </row>
    <row r="48" spans="2:8" ht="12.75">
      <c r="B48" s="446"/>
      <c r="C48" s="64" t="s">
        <v>807</v>
      </c>
      <c r="D48" s="65">
        <v>493</v>
      </c>
      <c r="E48" s="65">
        <v>494</v>
      </c>
      <c r="F48" s="43">
        <f t="shared" si="3"/>
        <v>-0.0020242914979757085</v>
      </c>
      <c r="H48" s="23"/>
    </row>
    <row r="49" spans="2:8" ht="12.75">
      <c r="B49" s="446"/>
      <c r="C49" s="67" t="s">
        <v>808</v>
      </c>
      <c r="D49" s="42">
        <v>69</v>
      </c>
      <c r="E49" s="42">
        <v>80</v>
      </c>
      <c r="F49" s="43">
        <f t="shared" si="3"/>
        <v>-0.1375</v>
      </c>
      <c r="H49" s="23"/>
    </row>
    <row r="50" spans="2:8" ht="12.75">
      <c r="B50" s="446"/>
      <c r="C50" s="68" t="s">
        <v>809</v>
      </c>
      <c r="D50" s="47">
        <v>17</v>
      </c>
      <c r="E50" s="47">
        <v>27</v>
      </c>
      <c r="F50" s="37">
        <f t="shared" si="3"/>
        <v>-0.37037037037037035</v>
      </c>
      <c r="H50" s="23"/>
    </row>
    <row r="51" spans="2:3" ht="12.75">
      <c r="B51" s="17"/>
      <c r="C51" s="17"/>
    </row>
    <row r="52" spans="2:3" ht="12.75">
      <c r="B52" s="17"/>
      <c r="C52" s="17"/>
    </row>
    <row r="53" spans="2:8" ht="12.75">
      <c r="B53" s="445" t="s">
        <v>810</v>
      </c>
      <c r="C53" s="445"/>
      <c r="D53" s="18">
        <f>ANYO_MEMORIA</f>
        <v>2013</v>
      </c>
      <c r="E53" s="18">
        <f>ANYO_MEMORIA-1</f>
        <v>2012</v>
      </c>
      <c r="F53" s="18" t="s">
        <v>761</v>
      </c>
      <c r="H53" s="19"/>
    </row>
    <row r="54" spans="2:8" ht="12.75">
      <c r="B54" s="446" t="s">
        <v>811</v>
      </c>
      <c r="C54" s="30" t="s">
        <v>812</v>
      </c>
      <c r="D54" s="39">
        <v>1</v>
      </c>
      <c r="E54" s="69">
        <v>4</v>
      </c>
      <c r="F54" s="51">
        <f aca="true" t="shared" si="4" ref="F54:F62">IF(IF(E54="S/D",0,E54)&lt;&gt;0,(D54-E54)/E54,0)</f>
        <v>-0.75</v>
      </c>
      <c r="H54" s="23"/>
    </row>
    <row r="55" spans="2:8" ht="12.75">
      <c r="B55" s="446"/>
      <c r="C55" s="24" t="s">
        <v>813</v>
      </c>
      <c r="D55" s="42">
        <v>0</v>
      </c>
      <c r="E55" s="70">
        <v>0</v>
      </c>
      <c r="F55" s="43">
        <f t="shared" si="4"/>
        <v>0</v>
      </c>
      <c r="H55" s="23"/>
    </row>
    <row r="56" spans="2:8" ht="12.75">
      <c r="B56" s="446"/>
      <c r="C56" s="24" t="s">
        <v>763</v>
      </c>
      <c r="D56" s="42">
        <v>10</v>
      </c>
      <c r="E56" s="70">
        <v>7</v>
      </c>
      <c r="F56" s="43">
        <f t="shared" si="4"/>
        <v>0.42857142857142855</v>
      </c>
      <c r="H56" s="23"/>
    </row>
    <row r="57" spans="2:8" ht="12.75">
      <c r="B57" s="446"/>
      <c r="C57" s="24" t="s">
        <v>803</v>
      </c>
      <c r="D57" s="42">
        <v>11</v>
      </c>
      <c r="E57" s="70">
        <v>10</v>
      </c>
      <c r="F57" s="43">
        <f t="shared" si="4"/>
        <v>0.1</v>
      </c>
      <c r="H57" s="23"/>
    </row>
    <row r="58" spans="2:8" ht="12.75">
      <c r="B58" s="446"/>
      <c r="C58" s="27" t="s">
        <v>814</v>
      </c>
      <c r="D58" s="71">
        <v>0</v>
      </c>
      <c r="E58" s="72">
        <v>0</v>
      </c>
      <c r="F58" s="56">
        <f t="shared" si="4"/>
        <v>0</v>
      </c>
      <c r="H58" s="23"/>
    </row>
    <row r="59" spans="2:8" ht="12.75">
      <c r="B59" s="446"/>
      <c r="C59" s="31" t="s">
        <v>815</v>
      </c>
      <c r="D59" s="47">
        <v>0</v>
      </c>
      <c r="E59" s="73">
        <v>1</v>
      </c>
      <c r="F59" s="37">
        <f>IF(IF(E59="S/D",0,E59)&lt;&gt;0,(D59-E59)/E59,0)</f>
        <v>-1</v>
      </c>
      <c r="H59" s="23"/>
    </row>
    <row r="60" spans="2:8" ht="12.75">
      <c r="B60" s="446" t="s">
        <v>816</v>
      </c>
      <c r="C60" s="20" t="s">
        <v>817</v>
      </c>
      <c r="D60" s="66">
        <v>0</v>
      </c>
      <c r="E60" s="74">
        <v>3</v>
      </c>
      <c r="F60" s="40">
        <f t="shared" si="4"/>
        <v>-1</v>
      </c>
      <c r="H60" s="23"/>
    </row>
    <row r="61" spans="2:8" ht="12.75">
      <c r="B61" s="446"/>
      <c r="C61" s="24" t="s">
        <v>808</v>
      </c>
      <c r="D61" s="42">
        <v>1</v>
      </c>
      <c r="E61" s="70">
        <v>0</v>
      </c>
      <c r="F61" s="43">
        <f t="shared" si="4"/>
        <v>0</v>
      </c>
      <c r="H61" s="23"/>
    </row>
    <row r="62" spans="2:8" ht="12.75">
      <c r="B62" s="446"/>
      <c r="C62" s="31" t="s">
        <v>818</v>
      </c>
      <c r="D62" s="47">
        <v>1</v>
      </c>
      <c r="E62" s="48">
        <v>0</v>
      </c>
      <c r="F62" s="37">
        <f t="shared" si="4"/>
        <v>0</v>
      </c>
      <c r="H62" s="23"/>
    </row>
    <row r="63" spans="2:3" ht="12.75">
      <c r="B63" s="17"/>
      <c r="C63" s="17"/>
    </row>
    <row r="64" spans="2:3" ht="12.75">
      <c r="B64" s="17"/>
      <c r="C64" s="17"/>
    </row>
    <row r="65" spans="2:8" ht="12.75">
      <c r="B65" s="445" t="s">
        <v>819</v>
      </c>
      <c r="C65" s="445"/>
      <c r="D65" s="18">
        <f>ANYO_MEMORIA</f>
        <v>2013</v>
      </c>
      <c r="E65" s="18">
        <f>ANYO_MEMORIA-1</f>
        <v>2012</v>
      </c>
      <c r="F65" s="18" t="s">
        <v>761</v>
      </c>
      <c r="H65" s="19"/>
    </row>
    <row r="66" spans="2:8" ht="12.75">
      <c r="B66" s="447" t="s">
        <v>820</v>
      </c>
      <c r="C66" s="447"/>
      <c r="D66" s="39">
        <v>2</v>
      </c>
      <c r="E66" s="39">
        <v>0</v>
      </c>
      <c r="F66" s="51">
        <f>IF(IF(E66="S/D",0,E66)&lt;&gt;0,(D66-E66)/E66,0)</f>
        <v>0</v>
      </c>
      <c r="H66" s="23"/>
    </row>
    <row r="67" spans="2:8" ht="12.75">
      <c r="B67" s="448" t="s">
        <v>808</v>
      </c>
      <c r="C67" s="448"/>
      <c r="D67" s="42">
        <v>0</v>
      </c>
      <c r="E67" s="42">
        <v>0</v>
      </c>
      <c r="F67" s="43">
        <f>IF(IF(E67="S/D",0,E67)&lt;&gt;0,(D67-E67)/E67,0)</f>
        <v>0</v>
      </c>
      <c r="H67" s="23"/>
    </row>
    <row r="68" spans="2:8" ht="12.75">
      <c r="B68" s="448" t="s">
        <v>817</v>
      </c>
      <c r="C68" s="448"/>
      <c r="D68" s="42">
        <v>3</v>
      </c>
      <c r="E68" s="42">
        <v>1</v>
      </c>
      <c r="F68" s="43">
        <f>IF(IF(E68="S/D",0,E68)&lt;&gt;0,(D68-E68)/E68,0)</f>
        <v>2</v>
      </c>
      <c r="H68" s="23"/>
    </row>
    <row r="69" spans="2:8" ht="12.75">
      <c r="B69" s="448" t="s">
        <v>821</v>
      </c>
      <c r="C69" s="448"/>
      <c r="D69" s="42">
        <v>1</v>
      </c>
      <c r="E69" s="42">
        <v>1</v>
      </c>
      <c r="F69" s="43">
        <f>IF(IF(E69="S/D",0,E69)&lt;&gt;0,(D69-E69)/E69,0)</f>
        <v>0</v>
      </c>
      <c r="H69" s="23"/>
    </row>
    <row r="70" spans="2:8" ht="12.75">
      <c r="B70" s="451" t="s">
        <v>822</v>
      </c>
      <c r="C70" s="451"/>
      <c r="D70" s="47">
        <v>1</v>
      </c>
      <c r="E70" s="47">
        <v>0</v>
      </c>
      <c r="F70" s="37">
        <f>IF(IF(E70="S/D",0,E70)&lt;&gt;0,(D70-E70)/E70,0)</f>
        <v>0</v>
      </c>
      <c r="H70" s="23"/>
    </row>
    <row r="71" spans="2:3" ht="12.75">
      <c r="B71" s="17"/>
      <c r="C71" s="17"/>
    </row>
    <row r="72" spans="2:3" ht="12.75">
      <c r="B72" s="17"/>
      <c r="C72" s="17"/>
    </row>
    <row r="73" spans="2:8" ht="12.75">
      <c r="B73" s="445" t="s">
        <v>823</v>
      </c>
      <c r="C73" s="445"/>
      <c r="D73" s="18">
        <f>ANYO_MEMORIA</f>
        <v>2013</v>
      </c>
      <c r="E73" s="18">
        <f>ANYO_MEMORIA-1</f>
        <v>2012</v>
      </c>
      <c r="F73" s="18" t="s">
        <v>761</v>
      </c>
      <c r="H73" s="19"/>
    </row>
    <row r="74" spans="2:8" ht="12.75" customHeight="1">
      <c r="B74" s="75" t="s">
        <v>824</v>
      </c>
      <c r="C74" s="30" t="s">
        <v>825</v>
      </c>
      <c r="D74" s="76">
        <v>818</v>
      </c>
      <c r="E74" s="76">
        <v>752</v>
      </c>
      <c r="F74" s="51">
        <f aca="true" t="shared" si="5" ref="F74:F81">IF(IF(E74="S/D",0,E74)&lt;&gt;0,(D74-E74)/E74,0)</f>
        <v>0.08776595744680851</v>
      </c>
      <c r="H74" s="23"/>
    </row>
    <row r="75" spans="2:8" ht="12.75" customHeight="1">
      <c r="B75" s="77" t="s">
        <v>826</v>
      </c>
      <c r="C75" s="31" t="s">
        <v>827</v>
      </c>
      <c r="D75" s="71">
        <v>119</v>
      </c>
      <c r="E75" s="71">
        <v>151</v>
      </c>
      <c r="F75" s="56">
        <f t="shared" si="5"/>
        <v>-0.2119205298013245</v>
      </c>
      <c r="H75" s="23"/>
    </row>
    <row r="76" spans="2:8" ht="12.75" customHeight="1">
      <c r="B76" s="75" t="s">
        <v>828</v>
      </c>
      <c r="C76" s="30" t="s">
        <v>825</v>
      </c>
      <c r="D76" s="39">
        <v>446</v>
      </c>
      <c r="E76" s="39">
        <v>461</v>
      </c>
      <c r="F76" s="51">
        <f t="shared" si="5"/>
        <v>-0.03253796095444685</v>
      </c>
      <c r="H76" s="23"/>
    </row>
    <row r="77" spans="2:8" ht="12.75" customHeight="1">
      <c r="B77" s="77" t="s">
        <v>829</v>
      </c>
      <c r="C77" s="31" t="s">
        <v>827</v>
      </c>
      <c r="D77" s="71">
        <v>109</v>
      </c>
      <c r="E77" s="71">
        <v>102</v>
      </c>
      <c r="F77" s="56">
        <f t="shared" si="5"/>
        <v>0.06862745098039216</v>
      </c>
      <c r="H77" s="23"/>
    </row>
    <row r="78" spans="2:8" ht="12.75" customHeight="1">
      <c r="B78" s="75" t="s">
        <v>830</v>
      </c>
      <c r="C78" s="30" t="s">
        <v>825</v>
      </c>
      <c r="D78" s="39">
        <v>12</v>
      </c>
      <c r="E78" s="39">
        <v>16</v>
      </c>
      <c r="F78" s="51">
        <f t="shared" si="5"/>
        <v>-0.25</v>
      </c>
      <c r="H78" s="23"/>
    </row>
    <row r="79" spans="2:8" ht="12.75" customHeight="1">
      <c r="B79" s="77" t="s">
        <v>831</v>
      </c>
      <c r="C79" s="31" t="s">
        <v>827</v>
      </c>
      <c r="D79" s="47">
        <v>2</v>
      </c>
      <c r="E79" s="47">
        <v>3</v>
      </c>
      <c r="F79" s="37">
        <f t="shared" si="5"/>
        <v>-0.3333333333333333</v>
      </c>
      <c r="H79" s="23"/>
    </row>
    <row r="80" spans="2:8" ht="12.75" customHeight="1">
      <c r="B80" s="453" t="s">
        <v>832</v>
      </c>
      <c r="C80" s="20" t="s">
        <v>825</v>
      </c>
      <c r="D80" s="78"/>
      <c r="E80" s="21" t="s">
        <v>833</v>
      </c>
      <c r="F80" s="22">
        <f t="shared" si="5"/>
        <v>0</v>
      </c>
      <c r="H80" s="23"/>
    </row>
    <row r="81" spans="2:8" ht="12.75" customHeight="1">
      <c r="B81" s="453"/>
      <c r="C81" s="31" t="s">
        <v>827</v>
      </c>
      <c r="D81" s="48"/>
      <c r="E81" s="47" t="s">
        <v>833</v>
      </c>
      <c r="F81" s="37">
        <f t="shared" si="5"/>
        <v>0</v>
      </c>
      <c r="H81" s="23"/>
    </row>
    <row r="84" spans="2:8" ht="12.75">
      <c r="B84" s="445" t="s">
        <v>834</v>
      </c>
      <c r="C84" s="445"/>
      <c r="D84" s="18">
        <f>ANYO_MEMORIA</f>
        <v>2013</v>
      </c>
      <c r="E84" s="18">
        <f>ANYO_MEMORIA-1</f>
        <v>2012</v>
      </c>
      <c r="F84" s="18" t="s">
        <v>761</v>
      </c>
      <c r="H84" s="19"/>
    </row>
    <row r="85" spans="2:8" ht="12.75">
      <c r="B85" s="79" t="s">
        <v>835</v>
      </c>
      <c r="C85" s="80"/>
      <c r="D85" s="81">
        <v>403</v>
      </c>
      <c r="E85" s="81">
        <v>337</v>
      </c>
      <c r="F85" s="82">
        <f>IF(IF(E85="S/D",0,E85)&lt;&gt;0,(D85-E85)/E85,0)</f>
        <v>0.19584569732937684</v>
      </c>
      <c r="H85" s="23"/>
    </row>
    <row r="86" spans="2:8" ht="12.75">
      <c r="B86" s="79" t="s">
        <v>836</v>
      </c>
      <c r="C86" s="83"/>
      <c r="D86" s="81">
        <v>415</v>
      </c>
      <c r="E86" s="81">
        <v>404</v>
      </c>
      <c r="F86" s="82">
        <f>IF(IF(E86="S/D",0,E86)&lt;&gt;0,(D86-E86)/E86,0)</f>
        <v>0.027227722772277228</v>
      </c>
      <c r="H86" s="23"/>
    </row>
    <row r="87" spans="2:14" ht="12.75">
      <c r="B87" s="450" t="s">
        <v>837</v>
      </c>
      <c r="C87" s="450"/>
      <c r="D87" s="84">
        <v>3</v>
      </c>
      <c r="E87" s="84">
        <v>4</v>
      </c>
      <c r="F87" s="85">
        <f>IF(IF(E87="S/D",0,E87)&lt;&gt;0,(D87-E87)/E87,0)</f>
        <v>-0.25</v>
      </c>
      <c r="G87" s="86"/>
      <c r="H87" s="87"/>
      <c r="I87" s="88"/>
      <c r="J87" s="88"/>
      <c r="K87" s="88"/>
      <c r="L87" s="88"/>
      <c r="M87" s="88"/>
      <c r="N87" s="88"/>
    </row>
    <row r="88" spans="2:14" ht="12.75">
      <c r="B88" s="89"/>
      <c r="C88" s="89"/>
      <c r="D88" s="90"/>
      <c r="E88" s="90"/>
      <c r="F88" s="90"/>
      <c r="G88" s="86"/>
      <c r="H88" s="88"/>
      <c r="I88" s="88"/>
      <c r="J88" s="88"/>
      <c r="K88" s="88"/>
      <c r="L88" s="88"/>
      <c r="M88" s="88"/>
      <c r="N88" s="88"/>
    </row>
    <row r="90" spans="2:8" ht="12.75">
      <c r="B90" s="452" t="s">
        <v>838</v>
      </c>
      <c r="C90" s="452"/>
      <c r="D90" s="18">
        <f>ANYO_MEMORIA</f>
        <v>2013</v>
      </c>
      <c r="E90" s="18">
        <f>ANYO_MEMORIA-1</f>
        <v>2012</v>
      </c>
      <c r="F90" s="18" t="s">
        <v>761</v>
      </c>
      <c r="H90" s="19"/>
    </row>
    <row r="91" spans="2:8" ht="12.75">
      <c r="B91" s="452"/>
      <c r="C91" s="452"/>
      <c r="D91" s="91">
        <v>236</v>
      </c>
      <c r="E91" s="91">
        <v>265</v>
      </c>
      <c r="F91" s="37">
        <f>IF(IF(E91="S/D",0,E91)&lt;&gt;0,(D91-E91)/E91,0)</f>
        <v>-0.10943396226415095</v>
      </c>
      <c r="H91" s="23"/>
    </row>
    <row r="92" spans="2:8" ht="12.75">
      <c r="B92" s="450" t="s">
        <v>837</v>
      </c>
      <c r="C92" s="450"/>
      <c r="D92" s="84">
        <v>0</v>
      </c>
      <c r="E92" s="92">
        <v>0</v>
      </c>
      <c r="F92" s="93">
        <f>IF(IF(E92="S/D",0,E92)&lt;&gt;0,(D92-E92)/E92,0)</f>
        <v>0</v>
      </c>
      <c r="H92" s="23"/>
    </row>
    <row r="93" spans="2:3" ht="12.75">
      <c r="B93" s="17"/>
      <c r="C93" s="17"/>
    </row>
    <row r="94" spans="2:3" ht="12.75">
      <c r="B94" s="17"/>
      <c r="C94" s="17"/>
    </row>
    <row r="95" spans="2:8" ht="12.75">
      <c r="B95" s="456" t="s">
        <v>839</v>
      </c>
      <c r="C95" s="456"/>
      <c r="D95" s="18">
        <f>ANYO_MEMORIA</f>
        <v>2013</v>
      </c>
      <c r="E95" s="18">
        <f>ANYO_MEMORIA-1</f>
        <v>2012</v>
      </c>
      <c r="F95" s="18" t="s">
        <v>761</v>
      </c>
      <c r="H95" s="19"/>
    </row>
    <row r="96" spans="2:8" ht="12.75">
      <c r="B96" s="446" t="s">
        <v>835</v>
      </c>
      <c r="C96" s="30" t="s">
        <v>840</v>
      </c>
      <c r="D96" s="39">
        <v>249</v>
      </c>
      <c r="E96" s="39">
        <v>244</v>
      </c>
      <c r="F96" s="51">
        <f aca="true" t="shared" si="6" ref="F96:F103">IF(IF(E96="S/D",0,E96)&lt;&gt;0,(D96-E96)/E96,0)</f>
        <v>0.020491803278688523</v>
      </c>
      <c r="H96" s="23"/>
    </row>
    <row r="97" spans="2:8" ht="12.75">
      <c r="B97" s="446"/>
      <c r="C97" s="24" t="s">
        <v>841</v>
      </c>
      <c r="D97" s="42">
        <v>86</v>
      </c>
      <c r="E97" s="42">
        <v>99</v>
      </c>
      <c r="F97" s="43">
        <f t="shared" si="6"/>
        <v>-0.13131313131313133</v>
      </c>
      <c r="H97" s="23"/>
    </row>
    <row r="98" spans="2:8" ht="12.75">
      <c r="B98" s="446"/>
      <c r="C98" s="27" t="s">
        <v>842</v>
      </c>
      <c r="D98" s="42">
        <v>32</v>
      </c>
      <c r="E98" s="42">
        <v>53</v>
      </c>
      <c r="F98" s="43">
        <f t="shared" si="6"/>
        <v>-0.39622641509433965</v>
      </c>
      <c r="H98" s="23"/>
    </row>
    <row r="99" spans="2:10" ht="12.75">
      <c r="B99" s="446"/>
      <c r="C99" s="62" t="s">
        <v>790</v>
      </c>
      <c r="D99" s="63">
        <v>367</v>
      </c>
      <c r="E99" s="63">
        <v>396</v>
      </c>
      <c r="F99" s="37">
        <f t="shared" si="6"/>
        <v>-0.07323232323232323</v>
      </c>
      <c r="H99" s="23"/>
      <c r="J99" s="53"/>
    </row>
    <row r="100" spans="2:8" ht="12.75">
      <c r="B100" s="446" t="s">
        <v>836</v>
      </c>
      <c r="C100" s="20" t="s">
        <v>843</v>
      </c>
      <c r="D100" s="66">
        <v>36</v>
      </c>
      <c r="E100" s="66">
        <v>30</v>
      </c>
      <c r="F100" s="40">
        <f t="shared" si="6"/>
        <v>0.2</v>
      </c>
      <c r="H100" s="23"/>
    </row>
    <row r="101" spans="2:8" ht="12.75">
      <c r="B101" s="446"/>
      <c r="C101" s="27" t="s">
        <v>842</v>
      </c>
      <c r="D101" s="42">
        <v>54</v>
      </c>
      <c r="E101" s="42">
        <v>65</v>
      </c>
      <c r="F101" s="43">
        <f t="shared" si="6"/>
        <v>-0.16923076923076924</v>
      </c>
      <c r="H101" s="23"/>
    </row>
    <row r="102" spans="2:8" ht="12.75">
      <c r="B102" s="446"/>
      <c r="C102" s="62" t="s">
        <v>790</v>
      </c>
      <c r="D102" s="55">
        <v>90</v>
      </c>
      <c r="E102" s="55">
        <v>95</v>
      </c>
      <c r="F102" s="56">
        <f t="shared" si="6"/>
        <v>-0.05263157894736842</v>
      </c>
      <c r="H102" s="23"/>
    </row>
    <row r="103" spans="2:8" ht="12.75">
      <c r="B103" s="450" t="s">
        <v>837</v>
      </c>
      <c r="C103" s="450"/>
      <c r="D103" s="91">
        <v>11</v>
      </c>
      <c r="E103" s="91">
        <v>6</v>
      </c>
      <c r="F103" s="94">
        <f t="shared" si="6"/>
        <v>0.8333333333333334</v>
      </c>
      <c r="H103" s="23"/>
    </row>
    <row r="104" spans="2:3" ht="12.75">
      <c r="B104" s="17"/>
      <c r="C104" s="17"/>
    </row>
    <row r="105" spans="2:3" ht="12.75">
      <c r="B105" s="17"/>
      <c r="C105" s="17"/>
    </row>
    <row r="106" spans="2:8" ht="12.75">
      <c r="B106" s="445" t="s">
        <v>844</v>
      </c>
      <c r="C106" s="445"/>
      <c r="D106" s="18">
        <f>ANYO_MEMORIA</f>
        <v>2013</v>
      </c>
      <c r="E106" s="18">
        <f>ANYO_MEMORIA-1</f>
        <v>2012</v>
      </c>
      <c r="F106" s="18" t="s">
        <v>761</v>
      </c>
      <c r="H106" s="19"/>
    </row>
    <row r="107" spans="2:8" ht="12.75">
      <c r="B107" s="446" t="s">
        <v>835</v>
      </c>
      <c r="C107" s="24" t="s">
        <v>840</v>
      </c>
      <c r="D107" s="39">
        <v>11</v>
      </c>
      <c r="E107" s="39">
        <v>13</v>
      </c>
      <c r="F107" s="51">
        <f aca="true" t="shared" si="7" ref="F107:F114">IF(IF(E107="S/D",0,E107)&lt;&gt;0,(D107-E107)/E107,0)</f>
        <v>-0.15384615384615385</v>
      </c>
      <c r="H107" s="23"/>
    </row>
    <row r="108" spans="2:8" ht="12.75">
      <c r="B108" s="446"/>
      <c r="C108" s="24" t="s">
        <v>841</v>
      </c>
      <c r="D108" s="42">
        <v>0</v>
      </c>
      <c r="E108" s="42">
        <v>2</v>
      </c>
      <c r="F108" s="43">
        <f t="shared" si="7"/>
        <v>-1</v>
      </c>
      <c r="H108" s="23"/>
    </row>
    <row r="109" spans="2:8" ht="12.75">
      <c r="B109" s="446"/>
      <c r="C109" s="27" t="s">
        <v>842</v>
      </c>
      <c r="D109" s="42">
        <v>2</v>
      </c>
      <c r="E109" s="42">
        <v>1</v>
      </c>
      <c r="F109" s="43">
        <f t="shared" si="7"/>
        <v>1</v>
      </c>
      <c r="H109" s="23"/>
    </row>
    <row r="110" spans="2:8" ht="12.75">
      <c r="B110" s="446"/>
      <c r="C110" s="62" t="s">
        <v>790</v>
      </c>
      <c r="D110" s="55">
        <v>13</v>
      </c>
      <c r="E110" s="55">
        <v>16</v>
      </c>
      <c r="F110" s="56">
        <f t="shared" si="7"/>
        <v>-0.1875</v>
      </c>
      <c r="G110" s="9"/>
      <c r="H110" s="23"/>
    </row>
    <row r="111" spans="2:8" ht="12.75">
      <c r="B111" s="446" t="s">
        <v>836</v>
      </c>
      <c r="C111" s="20" t="s">
        <v>843</v>
      </c>
      <c r="D111" s="21">
        <v>0</v>
      </c>
      <c r="E111" s="21">
        <v>2</v>
      </c>
      <c r="F111" s="22">
        <f t="shared" si="7"/>
        <v>-1</v>
      </c>
      <c r="G111" s="9"/>
      <c r="H111" s="23"/>
    </row>
    <row r="112" spans="2:8" ht="12.75">
      <c r="B112" s="446"/>
      <c r="C112" s="27" t="s">
        <v>842</v>
      </c>
      <c r="D112" s="42">
        <v>1</v>
      </c>
      <c r="E112" s="42">
        <v>2</v>
      </c>
      <c r="F112" s="43">
        <f t="shared" si="7"/>
        <v>-0.5</v>
      </c>
      <c r="H112" s="23"/>
    </row>
    <row r="113" spans="2:8" ht="12.75">
      <c r="B113" s="446"/>
      <c r="C113" s="62" t="s">
        <v>790</v>
      </c>
      <c r="D113" s="55">
        <v>1</v>
      </c>
      <c r="E113" s="55">
        <v>4</v>
      </c>
      <c r="F113" s="56">
        <f t="shared" si="7"/>
        <v>-0.75</v>
      </c>
      <c r="H113" s="23"/>
    </row>
    <row r="114" spans="2:8" ht="12.75">
      <c r="B114" s="450" t="s">
        <v>837</v>
      </c>
      <c r="C114" s="450"/>
      <c r="D114" s="91">
        <v>0</v>
      </c>
      <c r="E114" s="91">
        <v>1</v>
      </c>
      <c r="F114" s="94">
        <f t="shared" si="7"/>
        <v>-1</v>
      </c>
      <c r="H114" s="23"/>
    </row>
    <row r="115" spans="2:3" ht="12.75">
      <c r="B115" s="17"/>
      <c r="C115" s="17"/>
    </row>
    <row r="116" spans="2:3" ht="12.75">
      <c r="B116" s="17"/>
      <c r="C116" s="17"/>
    </row>
    <row r="117" spans="2:8" ht="12.75">
      <c r="B117" s="445" t="s">
        <v>845</v>
      </c>
      <c r="C117" s="445"/>
      <c r="D117" s="18">
        <f>ANYO_MEMORIA</f>
        <v>2013</v>
      </c>
      <c r="E117" s="18">
        <f>ANYO_MEMORIA-1</f>
        <v>2012</v>
      </c>
      <c r="F117" s="18" t="s">
        <v>761</v>
      </c>
      <c r="H117" s="19"/>
    </row>
    <row r="118" spans="2:8" ht="12.75">
      <c r="B118" s="457" t="s">
        <v>846</v>
      </c>
      <c r="C118" s="50" t="s">
        <v>847</v>
      </c>
      <c r="D118" s="78"/>
      <c r="E118" s="21" t="s">
        <v>833</v>
      </c>
      <c r="F118" s="22">
        <f aca="true" t="shared" si="8" ref="F118:F123">IF(IF(E118="S/D",0,E118)&lt;&gt;0,(D118-E118)/E118,0)</f>
        <v>0</v>
      </c>
      <c r="H118" s="23"/>
    </row>
    <row r="119" spans="2:8" ht="12.75">
      <c r="B119" s="457"/>
      <c r="C119" s="38" t="s">
        <v>848</v>
      </c>
      <c r="D119" s="48"/>
      <c r="E119" s="47" t="s">
        <v>833</v>
      </c>
      <c r="F119" s="37">
        <f t="shared" si="8"/>
        <v>0</v>
      </c>
      <c r="H119" s="23"/>
    </row>
    <row r="120" spans="2:8" ht="12.75">
      <c r="B120" s="457" t="s">
        <v>849</v>
      </c>
      <c r="C120" s="95" t="s">
        <v>847</v>
      </c>
      <c r="D120" s="66">
        <v>37</v>
      </c>
      <c r="E120" s="66">
        <v>47</v>
      </c>
      <c r="F120" s="40">
        <f t="shared" si="8"/>
        <v>-0.2127659574468085</v>
      </c>
      <c r="H120" s="23"/>
    </row>
    <row r="121" spans="2:8" ht="12.75">
      <c r="B121" s="457"/>
      <c r="C121" s="96" t="s">
        <v>848</v>
      </c>
      <c r="D121" s="71">
        <v>89</v>
      </c>
      <c r="E121" s="71">
        <v>116</v>
      </c>
      <c r="F121" s="56">
        <f t="shared" si="8"/>
        <v>-0.23275862068965517</v>
      </c>
      <c r="H121" s="23"/>
    </row>
    <row r="122" spans="2:8" ht="12.75">
      <c r="B122" s="457" t="s">
        <v>850</v>
      </c>
      <c r="C122" s="95" t="s">
        <v>847</v>
      </c>
      <c r="D122" s="39">
        <v>1226</v>
      </c>
      <c r="E122" s="39">
        <v>1341</v>
      </c>
      <c r="F122" s="51">
        <f t="shared" si="8"/>
        <v>-0.08575689783743475</v>
      </c>
      <c r="H122" s="23"/>
    </row>
    <row r="123" spans="2:8" ht="12.75">
      <c r="B123" s="457"/>
      <c r="C123" s="97" t="s">
        <v>848</v>
      </c>
      <c r="D123" s="47">
        <v>2282</v>
      </c>
      <c r="E123" s="47">
        <v>2438</v>
      </c>
      <c r="F123" s="37">
        <f t="shared" si="8"/>
        <v>-0.06398687448728466</v>
      </c>
      <c r="H123" s="23"/>
    </row>
    <row r="124" spans="2:3" ht="12.75">
      <c r="B124" s="17"/>
      <c r="C124" s="17"/>
    </row>
    <row r="125" spans="2:3" ht="12.75">
      <c r="B125" s="17"/>
      <c r="C125" s="17"/>
    </row>
    <row r="126" spans="2:8" ht="12.75">
      <c r="B126" s="458" t="s">
        <v>851</v>
      </c>
      <c r="C126" s="458"/>
      <c r="D126" s="18">
        <f>ANYO_MEMORIA</f>
        <v>2013</v>
      </c>
      <c r="E126" s="18">
        <f>ANYO_MEMORIA-1</f>
        <v>2012</v>
      </c>
      <c r="F126" s="18" t="s">
        <v>761</v>
      </c>
      <c r="H126" s="19"/>
    </row>
    <row r="127" spans="2:8" ht="12.75">
      <c r="B127" s="454" t="s">
        <v>852</v>
      </c>
      <c r="C127" s="98" t="s">
        <v>853</v>
      </c>
      <c r="D127" s="99">
        <v>25</v>
      </c>
      <c r="E127" s="99">
        <v>12</v>
      </c>
      <c r="F127" s="100">
        <f aca="true" t="shared" si="9" ref="F127:F133">IF(IF(E127="S/D",0,E127)&lt;&gt;0,(D127-E127)/E127,0)</f>
        <v>1.0833333333333333</v>
      </c>
      <c r="H127" s="23"/>
    </row>
    <row r="128" spans="2:8" ht="12.75">
      <c r="B128" s="454"/>
      <c r="C128" s="101" t="s">
        <v>854</v>
      </c>
      <c r="D128" s="47">
        <v>0</v>
      </c>
      <c r="E128" s="47">
        <v>0</v>
      </c>
      <c r="F128" s="37">
        <f t="shared" si="9"/>
        <v>0</v>
      </c>
      <c r="H128" s="23"/>
    </row>
    <row r="129" spans="2:8" ht="12.75">
      <c r="B129" s="454" t="s">
        <v>855</v>
      </c>
      <c r="C129" s="98" t="s">
        <v>853</v>
      </c>
      <c r="D129" s="102">
        <v>0</v>
      </c>
      <c r="E129" s="102">
        <v>0</v>
      </c>
      <c r="F129" s="103">
        <f t="shared" si="9"/>
        <v>0</v>
      </c>
      <c r="H129" s="23"/>
    </row>
    <row r="130" spans="2:8" ht="12.75">
      <c r="B130" s="454"/>
      <c r="C130" s="101" t="s">
        <v>854</v>
      </c>
      <c r="D130" s="104">
        <v>0</v>
      </c>
      <c r="E130" s="104">
        <v>0</v>
      </c>
      <c r="F130" s="105">
        <f t="shared" si="9"/>
        <v>0</v>
      </c>
      <c r="H130" s="23"/>
    </row>
    <row r="131" spans="2:8" ht="12.75">
      <c r="B131" s="454" t="s">
        <v>856</v>
      </c>
      <c r="C131" s="98" t="s">
        <v>853</v>
      </c>
      <c r="D131" s="102">
        <v>0</v>
      </c>
      <c r="E131" s="102">
        <v>15</v>
      </c>
      <c r="F131" s="103">
        <f t="shared" si="9"/>
        <v>-1</v>
      </c>
      <c r="H131" s="23"/>
    </row>
    <row r="132" spans="2:8" ht="12.75">
      <c r="B132" s="454"/>
      <c r="C132" s="101" t="s">
        <v>857</v>
      </c>
      <c r="D132" s="104">
        <v>0</v>
      </c>
      <c r="E132" s="104">
        <v>0</v>
      </c>
      <c r="F132" s="105">
        <f t="shared" si="9"/>
        <v>0</v>
      </c>
      <c r="H132" s="23"/>
    </row>
    <row r="133" spans="2:8" ht="12.75">
      <c r="B133" s="455" t="s">
        <v>858</v>
      </c>
      <c r="C133" s="455"/>
      <c r="D133" s="106">
        <v>25</v>
      </c>
      <c r="E133" s="106">
        <v>27</v>
      </c>
      <c r="F133" s="107">
        <f t="shared" si="9"/>
        <v>-0.07407407407407407</v>
      </c>
      <c r="H133" s="23"/>
    </row>
    <row r="134" spans="2:3" ht="12.75">
      <c r="B134" s="108"/>
      <c r="C134" s="17"/>
    </row>
    <row r="135" spans="2:3" ht="12.75">
      <c r="B135" s="17"/>
      <c r="C135" s="17"/>
    </row>
    <row r="136" spans="2:8" ht="12.75">
      <c r="B136" s="445" t="s">
        <v>859</v>
      </c>
      <c r="C136" s="445"/>
      <c r="D136" s="18">
        <f>ANYO_MEMORIA</f>
        <v>2013</v>
      </c>
      <c r="E136" s="18">
        <f>ANYO_MEMORIA-1</f>
        <v>2012</v>
      </c>
      <c r="F136" s="18" t="s">
        <v>761</v>
      </c>
      <c r="H136" s="19"/>
    </row>
    <row r="137" spans="2:8" ht="12.75">
      <c r="B137" s="109" t="s">
        <v>860</v>
      </c>
      <c r="C137" s="110"/>
      <c r="D137" s="106">
        <v>42</v>
      </c>
      <c r="E137" s="106">
        <v>48</v>
      </c>
      <c r="F137" s="111">
        <f aca="true" t="shared" si="10" ref="F137:F147">IF(IF(E137="S/D",0,E137)&lt;&gt;0,(D137-E137)/E137,0)</f>
        <v>-0.125</v>
      </c>
      <c r="H137" s="23"/>
    </row>
    <row r="138" spans="2:8" ht="12.75">
      <c r="B138" s="446" t="s">
        <v>861</v>
      </c>
      <c r="C138" s="30" t="s">
        <v>862</v>
      </c>
      <c r="D138" s="21">
        <v>4</v>
      </c>
      <c r="E138" s="21">
        <v>2</v>
      </c>
      <c r="F138" s="22">
        <f t="shared" si="10"/>
        <v>1</v>
      </c>
      <c r="H138" s="23"/>
    </row>
    <row r="139" spans="2:8" ht="12.75">
      <c r="B139" s="446"/>
      <c r="C139" s="24" t="s">
        <v>863</v>
      </c>
      <c r="D139" s="42">
        <v>12</v>
      </c>
      <c r="E139" s="42">
        <v>18</v>
      </c>
      <c r="F139" s="43">
        <f t="shared" si="10"/>
        <v>-0.3333333333333333</v>
      </c>
      <c r="H139" s="23"/>
    </row>
    <row r="140" spans="2:8" ht="12.75">
      <c r="B140" s="446"/>
      <c r="C140" s="24" t="s">
        <v>864</v>
      </c>
      <c r="D140" s="42">
        <v>3</v>
      </c>
      <c r="E140" s="42">
        <v>5</v>
      </c>
      <c r="F140" s="43">
        <f t="shared" si="10"/>
        <v>-0.4</v>
      </c>
      <c r="H140" s="23"/>
    </row>
    <row r="141" spans="2:8" ht="12.75">
      <c r="B141" s="446"/>
      <c r="C141" s="24" t="s">
        <v>865</v>
      </c>
      <c r="D141" s="42">
        <v>0</v>
      </c>
      <c r="E141" s="42">
        <v>2</v>
      </c>
      <c r="F141" s="43">
        <f t="shared" si="10"/>
        <v>-1</v>
      </c>
      <c r="H141" s="23"/>
    </row>
    <row r="142" spans="2:8" ht="12.75">
      <c r="B142" s="446"/>
      <c r="C142" s="27" t="s">
        <v>866</v>
      </c>
      <c r="D142" s="42">
        <v>11</v>
      </c>
      <c r="E142" s="42">
        <v>16</v>
      </c>
      <c r="F142" s="43">
        <f t="shared" si="10"/>
        <v>-0.3125</v>
      </c>
      <c r="H142" s="23"/>
    </row>
    <row r="143" spans="2:8" ht="12.75">
      <c r="B143" s="446"/>
      <c r="C143" s="31" t="s">
        <v>867</v>
      </c>
      <c r="D143" s="42">
        <v>12</v>
      </c>
      <c r="E143" s="42">
        <v>5</v>
      </c>
      <c r="F143" s="43">
        <f t="shared" si="10"/>
        <v>1.4</v>
      </c>
      <c r="H143" s="23"/>
    </row>
    <row r="144" spans="2:8" ht="12.75">
      <c r="B144" s="446" t="s">
        <v>868</v>
      </c>
      <c r="C144" s="30" t="s">
        <v>869</v>
      </c>
      <c r="D144" s="21">
        <v>16</v>
      </c>
      <c r="E144" s="21">
        <v>8</v>
      </c>
      <c r="F144" s="22">
        <f t="shared" si="10"/>
        <v>1</v>
      </c>
      <c r="H144" s="23"/>
    </row>
    <row r="145" spans="2:8" ht="12.75">
      <c r="B145" s="446"/>
      <c r="C145" s="31" t="s">
        <v>870</v>
      </c>
      <c r="D145" s="71">
        <v>26</v>
      </c>
      <c r="E145" s="71">
        <v>42</v>
      </c>
      <c r="F145" s="56">
        <f t="shared" si="10"/>
        <v>-0.38095238095238093</v>
      </c>
      <c r="H145" s="23"/>
    </row>
    <row r="146" spans="2:8" ht="12.75">
      <c r="B146" s="446" t="s">
        <v>871</v>
      </c>
      <c r="C146" s="20" t="s">
        <v>763</v>
      </c>
      <c r="D146" s="39">
        <v>3</v>
      </c>
      <c r="E146" s="39">
        <v>5</v>
      </c>
      <c r="F146" s="51">
        <f t="shared" si="10"/>
        <v>-0.4</v>
      </c>
      <c r="H146" s="23"/>
    </row>
    <row r="147" spans="2:8" ht="12.75">
      <c r="B147" s="446"/>
      <c r="C147" s="31" t="s">
        <v>803</v>
      </c>
      <c r="D147" s="47">
        <v>3</v>
      </c>
      <c r="E147" s="47">
        <v>3</v>
      </c>
      <c r="F147" s="37">
        <f t="shared" si="10"/>
        <v>0</v>
      </c>
      <c r="H147" s="23"/>
    </row>
    <row r="148" spans="2:3" ht="12.75">
      <c r="B148" s="17"/>
      <c r="C148" s="17"/>
    </row>
    <row r="149" spans="2:3" ht="12.75">
      <c r="B149" s="17"/>
      <c r="C149" s="17"/>
    </row>
    <row r="150" spans="2:8" ht="12.75">
      <c r="B150" s="445" t="s">
        <v>872</v>
      </c>
      <c r="C150" s="445"/>
      <c r="D150" s="18">
        <f>ANYO_MEMORIA</f>
        <v>2013</v>
      </c>
      <c r="E150" s="18">
        <f>ANYO_MEMORIA-1</f>
        <v>2012</v>
      </c>
      <c r="F150" s="18" t="s">
        <v>761</v>
      </c>
      <c r="H150" s="19"/>
    </row>
    <row r="151" spans="2:11" ht="12.75">
      <c r="B151" s="465" t="s">
        <v>873</v>
      </c>
      <c r="C151" s="30" t="s">
        <v>874</v>
      </c>
      <c r="D151" s="39" t="s">
        <v>833</v>
      </c>
      <c r="E151" s="69" t="s">
        <v>833</v>
      </c>
      <c r="F151" s="51">
        <f aca="true" t="shared" si="11" ref="F151:F172">IF(IF(E151="S/D",0,E151)&lt;&gt;0,(D151-E151)/E151,0)</f>
        <v>0</v>
      </c>
      <c r="H151" s="23"/>
      <c r="J151" s="112"/>
      <c r="K151" s="113"/>
    </row>
    <row r="152" spans="2:10" ht="12.75">
      <c r="B152" s="465"/>
      <c r="C152" s="20" t="s">
        <v>875</v>
      </c>
      <c r="D152" s="39" t="s">
        <v>833</v>
      </c>
      <c r="E152" s="70" t="s">
        <v>833</v>
      </c>
      <c r="F152" s="43">
        <f t="shared" si="11"/>
        <v>0</v>
      </c>
      <c r="H152" s="23"/>
      <c r="J152" s="53"/>
    </row>
    <row r="153" spans="2:8" ht="12.75">
      <c r="B153" s="465"/>
      <c r="C153" s="24" t="s">
        <v>876</v>
      </c>
      <c r="D153" s="39" t="s">
        <v>833</v>
      </c>
      <c r="E153" s="70" t="s">
        <v>833</v>
      </c>
      <c r="F153" s="43">
        <f t="shared" si="11"/>
        <v>0</v>
      </c>
      <c r="H153" s="23"/>
    </row>
    <row r="154" spans="2:8" ht="12.75">
      <c r="B154" s="465"/>
      <c r="C154" s="24" t="s">
        <v>877</v>
      </c>
      <c r="D154" s="39" t="s">
        <v>833</v>
      </c>
      <c r="E154" s="70" t="s">
        <v>833</v>
      </c>
      <c r="F154" s="43">
        <f t="shared" si="11"/>
        <v>0</v>
      </c>
      <c r="H154" s="23"/>
    </row>
    <row r="155" spans="2:8" ht="12.75">
      <c r="B155" s="465"/>
      <c r="C155" s="24" t="s">
        <v>878</v>
      </c>
      <c r="D155" s="39" t="s">
        <v>833</v>
      </c>
      <c r="E155" s="70" t="s">
        <v>833</v>
      </c>
      <c r="F155" s="43">
        <f t="shared" si="11"/>
        <v>0</v>
      </c>
      <c r="H155" s="23"/>
    </row>
    <row r="156" spans="2:8" ht="12.75">
      <c r="B156" s="465"/>
      <c r="C156" s="27" t="s">
        <v>879</v>
      </c>
      <c r="D156" s="39" t="s">
        <v>833</v>
      </c>
      <c r="E156" s="70" t="s">
        <v>833</v>
      </c>
      <c r="F156" s="43">
        <f t="shared" si="11"/>
        <v>0</v>
      </c>
      <c r="H156" s="23"/>
    </row>
    <row r="157" spans="2:8" ht="12.75">
      <c r="B157" s="465"/>
      <c r="C157" s="27" t="s">
        <v>880</v>
      </c>
      <c r="D157" s="39" t="s">
        <v>833</v>
      </c>
      <c r="E157" s="70" t="s">
        <v>833</v>
      </c>
      <c r="F157" s="43">
        <f t="shared" si="11"/>
        <v>0</v>
      </c>
      <c r="H157" s="23"/>
    </row>
    <row r="158" spans="2:8" ht="12.75">
      <c r="B158" s="465"/>
      <c r="C158" s="27" t="s">
        <v>881</v>
      </c>
      <c r="D158" s="39" t="s">
        <v>833</v>
      </c>
      <c r="E158" s="70" t="s">
        <v>833</v>
      </c>
      <c r="F158" s="43">
        <f t="shared" si="11"/>
        <v>0</v>
      </c>
      <c r="H158" s="23"/>
    </row>
    <row r="159" spans="2:8" ht="12.75">
      <c r="B159" s="465"/>
      <c r="C159" s="27" t="s">
        <v>882</v>
      </c>
      <c r="D159" s="39" t="s">
        <v>833</v>
      </c>
      <c r="E159" s="70" t="s">
        <v>833</v>
      </c>
      <c r="F159" s="43">
        <f t="shared" si="11"/>
        <v>0</v>
      </c>
      <c r="H159" s="23"/>
    </row>
    <row r="160" spans="2:8" ht="12.75">
      <c r="B160" s="465"/>
      <c r="C160" s="27" t="s">
        <v>883</v>
      </c>
      <c r="D160" s="39" t="s">
        <v>833</v>
      </c>
      <c r="E160" s="70" t="s">
        <v>833</v>
      </c>
      <c r="F160" s="43">
        <f t="shared" si="11"/>
        <v>0</v>
      </c>
      <c r="H160" s="23"/>
    </row>
    <row r="161" spans="2:8" ht="12.75">
      <c r="B161" s="465"/>
      <c r="C161" s="114" t="s">
        <v>790</v>
      </c>
      <c r="D161" s="55">
        <v>0</v>
      </c>
      <c r="E161" s="55">
        <v>0</v>
      </c>
      <c r="F161" s="56">
        <f t="shared" si="11"/>
        <v>0</v>
      </c>
      <c r="H161" s="23"/>
    </row>
    <row r="162" spans="2:11" ht="12.75">
      <c r="B162" s="446" t="s">
        <v>884</v>
      </c>
      <c r="C162" s="30" t="s">
        <v>874</v>
      </c>
      <c r="D162" s="39" t="s">
        <v>833</v>
      </c>
      <c r="E162" s="69" t="s">
        <v>833</v>
      </c>
      <c r="F162" s="51">
        <f t="shared" si="11"/>
        <v>0</v>
      </c>
      <c r="H162" s="23"/>
      <c r="J162" s="53"/>
      <c r="K162" s="8"/>
    </row>
    <row r="163" spans="2:8" ht="12.75">
      <c r="B163" s="446"/>
      <c r="C163" s="20" t="s">
        <v>875</v>
      </c>
      <c r="D163" s="39" t="s">
        <v>833</v>
      </c>
      <c r="E163" s="70" t="s">
        <v>833</v>
      </c>
      <c r="F163" s="43">
        <f t="shared" si="11"/>
        <v>0</v>
      </c>
      <c r="H163" s="23"/>
    </row>
    <row r="164" spans="2:8" ht="12.75">
      <c r="B164" s="446"/>
      <c r="C164" s="24" t="s">
        <v>876</v>
      </c>
      <c r="D164" s="39" t="s">
        <v>833</v>
      </c>
      <c r="E164" s="70" t="s">
        <v>833</v>
      </c>
      <c r="F164" s="43">
        <f t="shared" si="11"/>
        <v>0</v>
      </c>
      <c r="H164" s="23"/>
    </row>
    <row r="165" spans="2:8" ht="12.75">
      <c r="B165" s="446"/>
      <c r="C165" s="24" t="s">
        <v>877</v>
      </c>
      <c r="D165" s="39" t="s">
        <v>833</v>
      </c>
      <c r="E165" s="70" t="s">
        <v>833</v>
      </c>
      <c r="F165" s="43">
        <f t="shared" si="11"/>
        <v>0</v>
      </c>
      <c r="H165" s="23"/>
    </row>
    <row r="166" spans="2:8" ht="12.75">
      <c r="B166" s="446"/>
      <c r="C166" s="24" t="s">
        <v>878</v>
      </c>
      <c r="D166" s="39" t="s">
        <v>833</v>
      </c>
      <c r="E166" s="70" t="s">
        <v>833</v>
      </c>
      <c r="F166" s="43">
        <f t="shared" si="11"/>
        <v>0</v>
      </c>
      <c r="H166" s="23"/>
    </row>
    <row r="167" spans="2:8" ht="12.75">
      <c r="B167" s="446"/>
      <c r="C167" s="27" t="s">
        <v>879</v>
      </c>
      <c r="D167" s="39" t="s">
        <v>833</v>
      </c>
      <c r="E167" s="70" t="s">
        <v>833</v>
      </c>
      <c r="F167" s="43">
        <f t="shared" si="11"/>
        <v>0</v>
      </c>
      <c r="H167" s="23"/>
    </row>
    <row r="168" spans="2:8" ht="12.75">
      <c r="B168" s="446"/>
      <c r="C168" s="27" t="s">
        <v>880</v>
      </c>
      <c r="D168" s="39" t="s">
        <v>833</v>
      </c>
      <c r="E168" s="70" t="s">
        <v>833</v>
      </c>
      <c r="F168" s="43">
        <f t="shared" si="11"/>
        <v>0</v>
      </c>
      <c r="H168" s="23"/>
    </row>
    <row r="169" spans="2:8" ht="12.75">
      <c r="B169" s="446"/>
      <c r="C169" s="27" t="s">
        <v>881</v>
      </c>
      <c r="D169" s="39" t="s">
        <v>833</v>
      </c>
      <c r="E169" s="70" t="s">
        <v>833</v>
      </c>
      <c r="F169" s="43">
        <f t="shared" si="11"/>
        <v>0</v>
      </c>
      <c r="H169" s="23"/>
    </row>
    <row r="170" spans="2:8" ht="12.75">
      <c r="B170" s="446"/>
      <c r="C170" s="27" t="s">
        <v>882</v>
      </c>
      <c r="D170" s="39" t="s">
        <v>833</v>
      </c>
      <c r="E170" s="70" t="s">
        <v>833</v>
      </c>
      <c r="F170" s="43">
        <f t="shared" si="11"/>
        <v>0</v>
      </c>
      <c r="H170" s="23"/>
    </row>
    <row r="171" spans="2:8" ht="12.75">
      <c r="B171" s="446"/>
      <c r="C171" s="27" t="s">
        <v>883</v>
      </c>
      <c r="D171" s="39" t="s">
        <v>833</v>
      </c>
      <c r="E171" s="70" t="s">
        <v>833</v>
      </c>
      <c r="F171" s="43">
        <f t="shared" si="11"/>
        <v>0</v>
      </c>
      <c r="H171" s="23"/>
    </row>
    <row r="172" spans="2:8" ht="12.75">
      <c r="B172" s="446"/>
      <c r="C172" s="115" t="s">
        <v>790</v>
      </c>
      <c r="D172" s="63">
        <v>0</v>
      </c>
      <c r="E172" s="63">
        <v>0</v>
      </c>
      <c r="F172" s="37">
        <f t="shared" si="11"/>
        <v>0</v>
      </c>
      <c r="H172" s="23"/>
    </row>
    <row r="173" spans="2:3" ht="12.75">
      <c r="B173" s="17"/>
      <c r="C173" s="17"/>
    </row>
    <row r="174" spans="2:3" ht="12.75">
      <c r="B174" s="17"/>
      <c r="C174" s="17"/>
    </row>
    <row r="175" spans="2:8" ht="12.75">
      <c r="B175" s="466" t="s">
        <v>885</v>
      </c>
      <c r="C175" s="466"/>
      <c r="D175" s="18">
        <f>ANYO_MEMORIA</f>
        <v>2013</v>
      </c>
      <c r="E175" s="18">
        <f>ANYO_MEMORIA-1</f>
        <v>2012</v>
      </c>
      <c r="F175" s="18" t="s">
        <v>761</v>
      </c>
      <c r="H175" s="19"/>
    </row>
    <row r="176" spans="2:8" ht="12.75">
      <c r="B176" s="447" t="s">
        <v>886</v>
      </c>
      <c r="C176" s="447"/>
      <c r="D176" s="39">
        <v>341</v>
      </c>
      <c r="E176" s="39">
        <v>339</v>
      </c>
      <c r="F176" s="51">
        <f>IF(IF(E176="S/D",0,E176)&lt;&gt;0,(D176-E176)/E176,0)</f>
        <v>0.0058997050147492625</v>
      </c>
      <c r="H176" s="23"/>
    </row>
    <row r="177" spans="2:8" ht="12.75">
      <c r="B177" s="448" t="s">
        <v>887</v>
      </c>
      <c r="C177" s="448"/>
      <c r="D177" s="42">
        <v>407</v>
      </c>
      <c r="E177" s="42">
        <v>395</v>
      </c>
      <c r="F177" s="43">
        <f>IF(IF(E177="S/D",0,E177)&lt;&gt;0,(D177-E177)/E177,0)</f>
        <v>0.030379746835443037</v>
      </c>
      <c r="H177" s="23"/>
    </row>
    <row r="178" spans="2:8" ht="12.75">
      <c r="B178" s="451" t="s">
        <v>888</v>
      </c>
      <c r="C178" s="451"/>
      <c r="D178" s="47">
        <v>148</v>
      </c>
      <c r="E178" s="47">
        <v>153</v>
      </c>
      <c r="F178" s="37">
        <f>IF(IF(E178="S/D",0,E178)&lt;&gt;0,(D178-E178)/E178,0)</f>
        <v>-0.032679738562091505</v>
      </c>
      <c r="H178" s="23"/>
    </row>
    <row r="179" spans="2:3" ht="12.75">
      <c r="B179" s="17"/>
      <c r="C179" s="116"/>
    </row>
    <row r="180" spans="2:3" ht="12.75">
      <c r="B180" s="17"/>
      <c r="C180" s="17"/>
    </row>
    <row r="181" spans="2:8" ht="12.75" customHeight="1">
      <c r="B181" s="459" t="s">
        <v>889</v>
      </c>
      <c r="C181" s="459"/>
      <c r="D181" s="18">
        <f>ANYO_MEMORIA</f>
        <v>2013</v>
      </c>
      <c r="E181" s="18">
        <f>ANYO_MEMORIA-1</f>
        <v>2012</v>
      </c>
      <c r="F181" s="18" t="s">
        <v>761</v>
      </c>
      <c r="H181" s="19"/>
    </row>
    <row r="182" spans="2:8" ht="12.75" customHeight="1">
      <c r="B182" s="460" t="s">
        <v>890</v>
      </c>
      <c r="C182" s="460"/>
      <c r="D182" s="117"/>
      <c r="E182" s="117"/>
      <c r="F182" s="118"/>
      <c r="H182" s="23"/>
    </row>
    <row r="183" spans="2:8" ht="12.75" customHeight="1">
      <c r="B183" s="461" t="s">
        <v>891</v>
      </c>
      <c r="C183" s="461"/>
      <c r="D183" s="42">
        <v>131</v>
      </c>
      <c r="E183" s="70">
        <v>166</v>
      </c>
      <c r="F183" s="43">
        <f>IF(IF(E183="S/D",0,E183)&lt;&gt;0,(D183-E183)/E183,0)</f>
        <v>-0.21084337349397592</v>
      </c>
      <c r="H183" s="23"/>
    </row>
    <row r="184" spans="2:8" ht="12.75" customHeight="1">
      <c r="B184" s="461" t="s">
        <v>763</v>
      </c>
      <c r="C184" s="461"/>
      <c r="D184" s="42">
        <v>61</v>
      </c>
      <c r="E184" s="70">
        <v>37</v>
      </c>
      <c r="F184" s="43">
        <f>IF(IF(E184="S/D",0,E184)&lt;&gt;0,(D184-E184)/E184,0)</f>
        <v>0.6486486486486487</v>
      </c>
      <c r="H184" s="23"/>
    </row>
    <row r="185" spans="2:8" ht="12.75" customHeight="1">
      <c r="B185" s="462" t="s">
        <v>803</v>
      </c>
      <c r="C185" s="462"/>
      <c r="D185" s="47">
        <v>14</v>
      </c>
      <c r="E185" s="48">
        <v>61</v>
      </c>
      <c r="F185" s="37">
        <f>IF(IF(E185="S/D",0,E185)&lt;&gt;0,(D185-E185)/E185,0)</f>
        <v>-0.7704918032786885</v>
      </c>
      <c r="H185" s="23"/>
    </row>
    <row r="186" spans="2:8" ht="12.75" customHeight="1">
      <c r="B186" s="460" t="s">
        <v>892</v>
      </c>
      <c r="C186" s="460"/>
      <c r="D186" s="121"/>
      <c r="E186" s="121"/>
      <c r="F186" s="122"/>
      <c r="H186" s="23"/>
    </row>
    <row r="187" spans="2:8" ht="12.75" customHeight="1">
      <c r="B187" s="461" t="s">
        <v>893</v>
      </c>
      <c r="C187" s="461"/>
      <c r="D187" s="42">
        <v>107</v>
      </c>
      <c r="E187" s="70">
        <v>147</v>
      </c>
      <c r="F187" s="43">
        <f>IF(IF(E187="S/D",0,E187)&lt;&gt;0,(D187-E187)/E187,0)</f>
        <v>-0.272108843537415</v>
      </c>
      <c r="H187" s="23"/>
    </row>
    <row r="188" spans="2:8" ht="12.75" customHeight="1">
      <c r="B188" s="461" t="s">
        <v>894</v>
      </c>
      <c r="C188" s="461"/>
      <c r="D188" s="42">
        <v>67</v>
      </c>
      <c r="E188" s="70">
        <v>115</v>
      </c>
      <c r="F188" s="43">
        <f>IF(IF(E188="S/D",0,E188)&lt;&gt;0,(D188-E188)/E188,0)</f>
        <v>-0.41739130434782606</v>
      </c>
      <c r="H188" s="23"/>
    </row>
    <row r="189" spans="2:8" ht="12.75" customHeight="1">
      <c r="B189" s="462" t="s">
        <v>895</v>
      </c>
      <c r="C189" s="462"/>
      <c r="D189" s="71">
        <v>5</v>
      </c>
      <c r="E189" s="72">
        <v>6</v>
      </c>
      <c r="F189" s="37">
        <f>IF(IF(E189="S/D",0,E189)&lt;&gt;0,(D189-E189)/E189,0)</f>
        <v>-0.16666666666666666</v>
      </c>
      <c r="H189" s="23"/>
    </row>
    <row r="190" spans="2:8" ht="12.75" customHeight="1">
      <c r="B190" s="464" t="s">
        <v>896</v>
      </c>
      <c r="C190" s="464"/>
      <c r="D190" s="124">
        <v>23</v>
      </c>
      <c r="E190" s="125">
        <v>24</v>
      </c>
      <c r="F190" s="111">
        <f>IF(IF(E190="S/D",0,E190)&lt;&gt;0,(D190-E190)/E190,0)</f>
        <v>-0.041666666666666664</v>
      </c>
      <c r="H190" s="23"/>
    </row>
    <row r="191" spans="2:8" ht="12.75" customHeight="1">
      <c r="B191" s="460" t="s">
        <v>897</v>
      </c>
      <c r="C191" s="460"/>
      <c r="D191" s="117"/>
      <c r="E191" s="117"/>
      <c r="F191" s="118"/>
      <c r="H191" s="23"/>
    </row>
    <row r="192" spans="2:8" ht="12.75" customHeight="1">
      <c r="B192" s="461" t="s">
        <v>898</v>
      </c>
      <c r="C192" s="461"/>
      <c r="D192" s="42">
        <v>63</v>
      </c>
      <c r="E192" s="70">
        <v>70</v>
      </c>
      <c r="F192" s="43">
        <f>IF(IF(E192="S/D",0,E192)&lt;&gt;0,(D192-E192)/E192,0)</f>
        <v>-0.1</v>
      </c>
      <c r="H192" s="23"/>
    </row>
    <row r="193" spans="2:8" ht="12.75" customHeight="1">
      <c r="B193" s="462" t="s">
        <v>899</v>
      </c>
      <c r="C193" s="462"/>
      <c r="D193" s="126">
        <v>11</v>
      </c>
      <c r="E193" s="127">
        <v>67</v>
      </c>
      <c r="F193" s="128">
        <f>IF(IF(E193="S/D",0,E193)&lt;&gt;0,(D193-E193)/E193,0)</f>
        <v>-0.835820895522388</v>
      </c>
      <c r="G193" s="49"/>
      <c r="H193" s="23"/>
    </row>
    <row r="194" spans="2:8" ht="12.75" customHeight="1">
      <c r="B194" s="460" t="s">
        <v>900</v>
      </c>
      <c r="C194" s="460"/>
      <c r="D194" s="121"/>
      <c r="E194" s="121"/>
      <c r="F194" s="122"/>
      <c r="H194" s="23"/>
    </row>
    <row r="195" spans="2:8" ht="12.75" customHeight="1">
      <c r="B195" s="461" t="s">
        <v>901</v>
      </c>
      <c r="C195" s="461"/>
      <c r="D195" s="42">
        <v>0</v>
      </c>
      <c r="E195" s="70">
        <v>0</v>
      </c>
      <c r="F195" s="43">
        <f>IF(IF(E195="S/D",0,E195)&lt;&gt;0,(D195-E195)/E195,0)</f>
        <v>0</v>
      </c>
      <c r="H195" s="23"/>
    </row>
    <row r="196" spans="2:8" ht="12.75" customHeight="1">
      <c r="B196" s="462" t="s">
        <v>902</v>
      </c>
      <c r="C196" s="462"/>
      <c r="D196" s="71">
        <v>0</v>
      </c>
      <c r="E196" s="72">
        <v>0</v>
      </c>
      <c r="F196" s="56">
        <f>IF(IF(E196="S/D",0,E196)&lt;&gt;0,(D196-E196)/E196,0)</f>
        <v>0</v>
      </c>
      <c r="H196" s="23"/>
    </row>
    <row r="197" spans="2:8" ht="12.75" customHeight="1">
      <c r="B197" s="460" t="s">
        <v>903</v>
      </c>
      <c r="C197" s="460"/>
      <c r="D197" s="117"/>
      <c r="E197" s="117"/>
      <c r="F197" s="118"/>
      <c r="H197" s="23"/>
    </row>
    <row r="198" spans="2:8" ht="12.75" customHeight="1">
      <c r="B198" s="461" t="s">
        <v>904</v>
      </c>
      <c r="C198" s="461"/>
      <c r="D198" s="42">
        <v>131</v>
      </c>
      <c r="E198" s="70">
        <v>128</v>
      </c>
      <c r="F198" s="43">
        <f>IF(IF(E198="S/D",0,E198)&lt;&gt;0,(D198-E198)/E198,0)</f>
        <v>0.0234375</v>
      </c>
      <c r="H198" s="23"/>
    </row>
    <row r="199" spans="2:8" ht="12.75" customHeight="1">
      <c r="B199" s="464" t="s">
        <v>905</v>
      </c>
      <c r="C199" s="464"/>
      <c r="D199" s="91">
        <v>0</v>
      </c>
      <c r="E199" s="129">
        <v>0</v>
      </c>
      <c r="F199" s="94">
        <f>IF(IF(E199="S/D",0,E199)&lt;&gt;0,(D199-E199)/E199,0)</f>
        <v>0</v>
      </c>
      <c r="H199" s="23"/>
    </row>
    <row r="200" spans="2:6" ht="12.75">
      <c r="B200" s="17"/>
      <c r="C200" s="130"/>
      <c r="D200" s="90"/>
      <c r="E200" s="90"/>
      <c r="F200" s="90"/>
    </row>
    <row r="201" spans="2:3" ht="12.75">
      <c r="B201" s="17"/>
      <c r="C201" s="17"/>
    </row>
    <row r="202" spans="2:8" ht="12.75">
      <c r="B202" s="445" t="s">
        <v>906</v>
      </c>
      <c r="C202" s="445"/>
      <c r="D202" s="18">
        <f>ANYO_MEMORIA</f>
        <v>2013</v>
      </c>
      <c r="E202" s="18">
        <f>ANYO_MEMORIA-1</f>
        <v>2012</v>
      </c>
      <c r="F202" s="18" t="s">
        <v>761</v>
      </c>
      <c r="H202" s="19"/>
    </row>
    <row r="203" spans="2:8" ht="12.75">
      <c r="B203" s="463" t="s">
        <v>907</v>
      </c>
      <c r="C203" s="463"/>
      <c r="D203" s="124">
        <v>40</v>
      </c>
      <c r="E203" s="124">
        <v>34</v>
      </c>
      <c r="F203" s="111">
        <f aca="true" t="shared" si="12" ref="F203:F209">IF(IF(E203="S/D",0,E203)&lt;&gt;0,(D203-E203)/E203,0)</f>
        <v>0.17647058823529413</v>
      </c>
      <c r="H203" s="23"/>
    </row>
    <row r="204" spans="2:8" ht="12.75">
      <c r="B204" s="446" t="s">
        <v>908</v>
      </c>
      <c r="C204" s="30" t="s">
        <v>909</v>
      </c>
      <c r="D204" s="39">
        <v>0</v>
      </c>
      <c r="E204" s="39">
        <v>1</v>
      </c>
      <c r="F204" s="51">
        <f t="shared" si="12"/>
        <v>-1</v>
      </c>
      <c r="H204" s="23"/>
    </row>
    <row r="205" spans="2:8" ht="12.75">
      <c r="B205" s="446"/>
      <c r="C205" s="24" t="s">
        <v>910</v>
      </c>
      <c r="D205" s="42">
        <v>0</v>
      </c>
      <c r="E205" s="42">
        <v>0</v>
      </c>
      <c r="F205" s="43">
        <f t="shared" si="12"/>
        <v>0</v>
      </c>
      <c r="H205" s="23"/>
    </row>
    <row r="206" spans="2:8" ht="12.75">
      <c r="B206" s="446"/>
      <c r="C206" s="31" t="s">
        <v>911</v>
      </c>
      <c r="D206" s="71">
        <v>0</v>
      </c>
      <c r="E206" s="71">
        <v>1</v>
      </c>
      <c r="F206" s="56">
        <f t="shared" si="12"/>
        <v>-1</v>
      </c>
      <c r="H206" s="23"/>
    </row>
    <row r="207" spans="2:8" ht="12.75">
      <c r="B207" s="469" t="s">
        <v>912</v>
      </c>
      <c r="C207" s="469"/>
      <c r="D207" s="39">
        <v>0</v>
      </c>
      <c r="E207" s="39">
        <v>0</v>
      </c>
      <c r="F207" s="51">
        <f t="shared" si="12"/>
        <v>0</v>
      </c>
      <c r="H207" s="23"/>
    </row>
    <row r="208" spans="2:8" ht="12.75">
      <c r="B208" s="470" t="s">
        <v>913</v>
      </c>
      <c r="C208" s="470"/>
      <c r="D208" s="42">
        <v>8</v>
      </c>
      <c r="E208" s="42">
        <v>7</v>
      </c>
      <c r="F208" s="43">
        <f t="shared" si="12"/>
        <v>0.14285714285714285</v>
      </c>
      <c r="H208" s="23"/>
    </row>
    <row r="209" spans="2:8" ht="12.75">
      <c r="B209" s="471" t="s">
        <v>914</v>
      </c>
      <c r="C209" s="471"/>
      <c r="D209" s="47">
        <v>0</v>
      </c>
      <c r="E209" s="47">
        <v>0</v>
      </c>
      <c r="F209" s="37">
        <f t="shared" si="12"/>
        <v>0</v>
      </c>
      <c r="H209" s="23"/>
    </row>
    <row r="210" spans="2:3" ht="12.75">
      <c r="B210" s="17"/>
      <c r="C210" s="17"/>
    </row>
    <row r="211" spans="2:3" ht="12.75">
      <c r="B211" s="17"/>
      <c r="C211" s="17"/>
    </row>
    <row r="212" spans="2:8" ht="12.75">
      <c r="B212" s="445" t="s">
        <v>915</v>
      </c>
      <c r="C212" s="445"/>
      <c r="D212" s="18">
        <f>ANYO_MEMORIA</f>
        <v>2013</v>
      </c>
      <c r="E212" s="18">
        <f>ANYO_MEMORIA-1</f>
        <v>2012</v>
      </c>
      <c r="F212" s="18" t="s">
        <v>761</v>
      </c>
      <c r="H212" s="19"/>
    </row>
    <row r="213" spans="2:8" ht="12.75">
      <c r="B213" s="463" t="s">
        <v>907</v>
      </c>
      <c r="C213" s="463"/>
      <c r="D213" s="124">
        <v>1</v>
      </c>
      <c r="E213" s="124">
        <v>0</v>
      </c>
      <c r="F213" s="111">
        <f>IF(IF(E213="S/D",0,E213)&lt;&gt;0,(D213-E213)/E213,0)</f>
        <v>0</v>
      </c>
      <c r="H213" s="23"/>
    </row>
    <row r="214" spans="2:8" ht="12.75">
      <c r="B214" s="454" t="s">
        <v>916</v>
      </c>
      <c r="C214" s="50" t="s">
        <v>917</v>
      </c>
      <c r="D214" s="124">
        <v>27</v>
      </c>
      <c r="E214" s="39">
        <v>13</v>
      </c>
      <c r="F214" s="51">
        <f>IF(IF(E214="S/D",0,E214)&lt;&gt;0,(D214-E214)/E214,0)</f>
        <v>1.0769230769230769</v>
      </c>
      <c r="H214" s="23"/>
    </row>
    <row r="215" spans="2:8" ht="12.75">
      <c r="B215" s="454"/>
      <c r="C215" s="52" t="s">
        <v>918</v>
      </c>
      <c r="D215" s="124">
        <v>0</v>
      </c>
      <c r="E215" s="42">
        <v>0</v>
      </c>
      <c r="F215" s="43">
        <f>IF(IF(E215="S/D",0,E215)&lt;&gt;0,(D215-E215)/E215,0)</f>
        <v>0</v>
      </c>
      <c r="H215" s="23"/>
    </row>
    <row r="216" spans="2:8" ht="12.75">
      <c r="B216" s="454"/>
      <c r="C216" s="46" t="s">
        <v>867</v>
      </c>
      <c r="D216" s="124">
        <v>0</v>
      </c>
      <c r="E216" s="71">
        <v>2</v>
      </c>
      <c r="F216" s="56">
        <f>IF(IF(E216="S/D",0,E216)&lt;&gt;0,(D216-E216)/E216,0)</f>
        <v>-1</v>
      </c>
      <c r="H216" s="23"/>
    </row>
    <row r="217" spans="2:8" ht="12.75">
      <c r="B217" s="454" t="s">
        <v>914</v>
      </c>
      <c r="C217" s="454"/>
      <c r="D217" s="124">
        <v>0</v>
      </c>
      <c r="E217" s="91">
        <v>0</v>
      </c>
      <c r="F217" s="94">
        <f>IF(IF(E217="S/D",0,E217)&lt;&gt;0,(D217-E217)/E217,0)</f>
        <v>0</v>
      </c>
      <c r="H217" s="23"/>
    </row>
    <row r="218" spans="2:3" ht="12.75">
      <c r="B218" s="17"/>
      <c r="C218" s="17"/>
    </row>
    <row r="219" spans="2:10" ht="12.75">
      <c r="B219" s="17"/>
      <c r="C219" s="17"/>
      <c r="J219" s="10"/>
    </row>
    <row r="220" spans="2:10" ht="12.75">
      <c r="B220" s="445" t="s">
        <v>919</v>
      </c>
      <c r="C220" s="445"/>
      <c r="D220" s="18">
        <f>ANYO_MEMORIA</f>
        <v>2013</v>
      </c>
      <c r="E220" s="18">
        <f>ANYO_MEMORIA-1</f>
        <v>2012</v>
      </c>
      <c r="F220" s="18" t="s">
        <v>761</v>
      </c>
      <c r="H220" s="19"/>
      <c r="J220" s="131"/>
    </row>
    <row r="221" spans="2:8" ht="12.75">
      <c r="B221" s="454" t="s">
        <v>920</v>
      </c>
      <c r="C221" s="132" t="s">
        <v>921</v>
      </c>
      <c r="D221" s="39">
        <v>0</v>
      </c>
      <c r="E221" s="39">
        <v>2</v>
      </c>
      <c r="F221" s="51">
        <f>IF(IF(E221="S/D",0,E221)&lt;&gt;0,(D221-E221)/E221,0)</f>
        <v>-1</v>
      </c>
      <c r="H221" s="23"/>
    </row>
    <row r="222" spans="2:8" ht="12.75">
      <c r="B222" s="454"/>
      <c r="C222" s="133" t="s">
        <v>922</v>
      </c>
      <c r="D222" s="39">
        <v>12</v>
      </c>
      <c r="E222" s="71">
        <v>8</v>
      </c>
      <c r="F222" s="56">
        <f>IF(IF(E222="S/D",0,E222)&lt;&gt;0,(D222-E222)/E222,0)</f>
        <v>0.5</v>
      </c>
      <c r="H222" s="23"/>
    </row>
    <row r="223" spans="2:8" ht="12.75">
      <c r="B223" s="463" t="s">
        <v>923</v>
      </c>
      <c r="C223" s="463"/>
      <c r="D223" s="39">
        <v>29</v>
      </c>
      <c r="E223" s="124">
        <v>64</v>
      </c>
      <c r="F223" s="111">
        <f>IF(IF(E223="S/D",0,E223)&lt;&gt;0,(D223-E223)/E223,0)</f>
        <v>-0.546875</v>
      </c>
      <c r="H223" s="23"/>
    </row>
    <row r="224" spans="2:8" ht="12.75">
      <c r="B224" s="463" t="s">
        <v>924</v>
      </c>
      <c r="C224" s="463"/>
      <c r="D224" s="39">
        <v>29</v>
      </c>
      <c r="E224" s="91">
        <v>53</v>
      </c>
      <c r="F224" s="94">
        <f>IF(IF(E224="S/D",0,E224)&lt;&gt;0,(D224-E224)/E224,0)</f>
        <v>-0.4528301886792453</v>
      </c>
      <c r="H224" s="23"/>
    </row>
    <row r="225" spans="2:3" ht="12.75">
      <c r="B225" s="17"/>
      <c r="C225" s="17"/>
    </row>
    <row r="227" spans="2:8" ht="12.75">
      <c r="B227" s="466" t="s">
        <v>925</v>
      </c>
      <c r="C227" s="466"/>
      <c r="D227" s="134" t="s">
        <v>926</v>
      </c>
      <c r="E227" s="134" t="s">
        <v>927</v>
      </c>
      <c r="F227" s="134" t="s">
        <v>928</v>
      </c>
      <c r="H227" s="19"/>
    </row>
    <row r="228" spans="2:8" ht="12.75">
      <c r="B228" s="468" t="s">
        <v>929</v>
      </c>
      <c r="C228" s="468"/>
      <c r="D228" s="468"/>
      <c r="E228" s="468"/>
      <c r="F228" s="468"/>
      <c r="H228" s="23"/>
    </row>
    <row r="229" spans="2:8" ht="12.75">
      <c r="B229" s="135" t="s">
        <v>930</v>
      </c>
      <c r="C229" s="136"/>
      <c r="D229" s="124">
        <v>1</v>
      </c>
      <c r="E229" s="124">
        <v>3</v>
      </c>
      <c r="F229" s="124">
        <v>1</v>
      </c>
      <c r="H229" s="23"/>
    </row>
    <row r="230" spans="2:8" ht="12.75">
      <c r="B230" s="135" t="s">
        <v>931</v>
      </c>
      <c r="C230" s="136"/>
      <c r="D230" s="42">
        <v>3</v>
      </c>
      <c r="E230" s="42">
        <v>3</v>
      </c>
      <c r="F230" s="42">
        <v>0</v>
      </c>
      <c r="H230" s="23"/>
    </row>
    <row r="231" spans="2:8" ht="12.75">
      <c r="B231" s="135" t="s">
        <v>932</v>
      </c>
      <c r="C231" s="136"/>
      <c r="D231" s="42">
        <v>56</v>
      </c>
      <c r="E231" s="42">
        <v>105</v>
      </c>
      <c r="F231" s="42">
        <v>52</v>
      </c>
      <c r="H231" s="23"/>
    </row>
    <row r="232" spans="2:8" ht="12.75">
      <c r="B232" s="135" t="s">
        <v>933</v>
      </c>
      <c r="C232" s="136"/>
      <c r="D232" s="42">
        <v>75</v>
      </c>
      <c r="E232" s="42">
        <v>93</v>
      </c>
      <c r="F232" s="42">
        <v>71</v>
      </c>
      <c r="H232" s="23"/>
    </row>
    <row r="233" spans="2:8" ht="12.75">
      <c r="B233" s="135" t="s">
        <v>934</v>
      </c>
      <c r="C233" s="136"/>
      <c r="D233" s="42">
        <v>25</v>
      </c>
      <c r="E233" s="42">
        <v>36</v>
      </c>
      <c r="F233" s="42">
        <v>22</v>
      </c>
      <c r="H233" s="23"/>
    </row>
    <row r="234" spans="2:8" ht="12.75">
      <c r="B234" s="135" t="s">
        <v>935</v>
      </c>
      <c r="C234" s="136"/>
      <c r="D234" s="42">
        <v>3</v>
      </c>
      <c r="E234" s="42">
        <v>3</v>
      </c>
      <c r="F234" s="42">
        <v>0</v>
      </c>
      <c r="H234" s="23"/>
    </row>
    <row r="235" spans="2:8" ht="12.75">
      <c r="B235" s="135" t="s">
        <v>936</v>
      </c>
      <c r="C235" s="136"/>
      <c r="D235" s="42">
        <v>0</v>
      </c>
      <c r="E235" s="42">
        <v>0</v>
      </c>
      <c r="F235" s="42">
        <v>0</v>
      </c>
      <c r="H235" s="23"/>
    </row>
    <row r="236" spans="2:8" ht="12.75">
      <c r="B236" s="135" t="s">
        <v>937</v>
      </c>
      <c r="C236" s="136"/>
      <c r="D236" s="42">
        <v>70</v>
      </c>
      <c r="E236" s="42">
        <v>131</v>
      </c>
      <c r="F236" s="42">
        <v>67</v>
      </c>
      <c r="H236" s="23"/>
    </row>
    <row r="237" spans="2:8" ht="12.75">
      <c r="B237" s="135" t="s">
        <v>938</v>
      </c>
      <c r="C237" s="136"/>
      <c r="D237" s="42">
        <v>48</v>
      </c>
      <c r="E237" s="42">
        <v>84</v>
      </c>
      <c r="F237" s="42">
        <v>46</v>
      </c>
      <c r="H237" s="23"/>
    </row>
    <row r="238" spans="2:8" ht="12.75">
      <c r="B238" s="135" t="s">
        <v>939</v>
      </c>
      <c r="C238" s="136"/>
      <c r="D238" s="42">
        <v>6</v>
      </c>
      <c r="E238" s="42">
        <v>7</v>
      </c>
      <c r="F238" s="42">
        <v>2</v>
      </c>
      <c r="H238" s="23"/>
    </row>
    <row r="239" spans="2:8" ht="12.75">
      <c r="B239" s="135" t="s">
        <v>940</v>
      </c>
      <c r="C239" s="136"/>
      <c r="D239" s="42">
        <v>0</v>
      </c>
      <c r="E239" s="42">
        <v>0</v>
      </c>
      <c r="F239" s="42">
        <v>0</v>
      </c>
      <c r="H239" s="23"/>
    </row>
    <row r="240" spans="2:8" ht="12.75">
      <c r="B240" s="135" t="s">
        <v>941</v>
      </c>
      <c r="C240" s="136"/>
      <c r="D240" s="42">
        <v>1</v>
      </c>
      <c r="E240" s="42">
        <v>2</v>
      </c>
      <c r="F240" s="42">
        <v>0</v>
      </c>
      <c r="H240" s="23"/>
    </row>
    <row r="241" spans="2:8" ht="12.75">
      <c r="B241" s="135" t="s">
        <v>942</v>
      </c>
      <c r="C241" s="136"/>
      <c r="D241" s="42">
        <v>0</v>
      </c>
      <c r="E241" s="42">
        <v>0</v>
      </c>
      <c r="F241" s="42">
        <v>0</v>
      </c>
      <c r="H241" s="23"/>
    </row>
    <row r="242" spans="2:8" ht="12.75">
      <c r="B242" s="467" t="s">
        <v>790</v>
      </c>
      <c r="C242" s="467"/>
      <c r="D242" s="63">
        <f>SUM(D229:D241)</f>
        <v>288</v>
      </c>
      <c r="E242" s="63">
        <f>SUM(E229:E241)</f>
        <v>467</v>
      </c>
      <c r="F242" s="63">
        <f>SUM(F229:F241)</f>
        <v>261</v>
      </c>
      <c r="H242" s="23"/>
    </row>
    <row r="243" spans="2:6" ht="12.75">
      <c r="B243" s="468" t="s">
        <v>943</v>
      </c>
      <c r="C243" s="468"/>
      <c r="D243" s="468"/>
      <c r="E243" s="468"/>
      <c r="F243" s="468"/>
    </row>
    <row r="244" spans="2:6" ht="12.75">
      <c r="B244" s="135" t="s">
        <v>944</v>
      </c>
      <c r="C244" s="136"/>
      <c r="D244" s="124">
        <v>0</v>
      </c>
      <c r="E244" s="124">
        <v>0</v>
      </c>
      <c r="F244" s="124">
        <v>0</v>
      </c>
    </row>
    <row r="245" spans="2:6" ht="12.75">
      <c r="B245" s="135" t="s">
        <v>945</v>
      </c>
      <c r="C245" s="136"/>
      <c r="D245" s="42">
        <v>5</v>
      </c>
      <c r="E245" s="42">
        <v>8</v>
      </c>
      <c r="F245" s="42">
        <v>4</v>
      </c>
    </row>
    <row r="246" spans="2:6" ht="12.75">
      <c r="B246" s="467" t="s">
        <v>790</v>
      </c>
      <c r="C246" s="467"/>
      <c r="D246" s="63">
        <f>SUM(D244:D245)</f>
        <v>5</v>
      </c>
      <c r="E246" s="63">
        <f>SUM(E244:E245)</f>
        <v>8</v>
      </c>
      <c r="F246" s="63">
        <f>SUM(F244:F245)</f>
        <v>4</v>
      </c>
    </row>
    <row r="247" spans="2:6" ht="12.75">
      <c r="B247" s="468" t="s">
        <v>946</v>
      </c>
      <c r="C247" s="468"/>
      <c r="D247" s="468"/>
      <c r="E247" s="468"/>
      <c r="F247" s="468"/>
    </row>
    <row r="248" spans="2:6" ht="12.75">
      <c r="B248" s="135" t="s">
        <v>947</v>
      </c>
      <c r="C248" s="136"/>
      <c r="D248" s="124">
        <v>16</v>
      </c>
      <c r="E248" s="124">
        <v>51</v>
      </c>
      <c r="F248" s="124">
        <v>0</v>
      </c>
    </row>
    <row r="249" spans="2:6" ht="12.75">
      <c r="B249" s="135" t="s">
        <v>948</v>
      </c>
      <c r="C249" s="136"/>
      <c r="D249" s="42">
        <v>6</v>
      </c>
      <c r="E249" s="42">
        <v>17</v>
      </c>
      <c r="F249" s="42">
        <v>0</v>
      </c>
    </row>
    <row r="250" spans="2:6" ht="12.75">
      <c r="B250" s="135" t="s">
        <v>949</v>
      </c>
      <c r="C250" s="136"/>
      <c r="D250" s="42">
        <v>2</v>
      </c>
      <c r="E250" s="42">
        <v>1</v>
      </c>
      <c r="F250" s="42">
        <v>0</v>
      </c>
    </row>
    <row r="251" spans="2:6" ht="12.75">
      <c r="B251" s="135" t="s">
        <v>950</v>
      </c>
      <c r="C251" s="136"/>
      <c r="D251" s="42">
        <v>16</v>
      </c>
      <c r="E251" s="42">
        <v>57</v>
      </c>
      <c r="F251" s="42">
        <v>0</v>
      </c>
    </row>
    <row r="252" spans="2:6" ht="12.75">
      <c r="B252" s="135" t="s">
        <v>951</v>
      </c>
      <c r="C252" s="136"/>
      <c r="D252" s="42">
        <v>2</v>
      </c>
      <c r="E252" s="42">
        <v>9</v>
      </c>
      <c r="F252" s="42">
        <v>0</v>
      </c>
    </row>
    <row r="253" spans="2:6" ht="12.75">
      <c r="B253" s="135" t="s">
        <v>952</v>
      </c>
      <c r="C253" s="136"/>
      <c r="D253" s="42">
        <v>0</v>
      </c>
      <c r="E253" s="42">
        <v>0</v>
      </c>
      <c r="F253" s="42">
        <v>0</v>
      </c>
    </row>
    <row r="254" spans="2:6" ht="12.75">
      <c r="B254" s="135" t="s">
        <v>953</v>
      </c>
      <c r="C254" s="136"/>
      <c r="D254" s="42">
        <v>0</v>
      </c>
      <c r="E254" s="42">
        <v>0</v>
      </c>
      <c r="F254" s="42">
        <v>0</v>
      </c>
    </row>
    <row r="255" spans="2:6" ht="12.75">
      <c r="B255" s="135" t="s">
        <v>954</v>
      </c>
      <c r="C255" s="136"/>
      <c r="D255" s="42">
        <v>0</v>
      </c>
      <c r="E255" s="42">
        <v>0</v>
      </c>
      <c r="F255" s="42">
        <v>0</v>
      </c>
    </row>
    <row r="256" spans="2:6" ht="12.75">
      <c r="B256" s="135" t="s">
        <v>955</v>
      </c>
      <c r="C256" s="136"/>
      <c r="D256" s="42">
        <v>5</v>
      </c>
      <c r="E256" s="42">
        <v>7</v>
      </c>
      <c r="F256" s="42">
        <v>0</v>
      </c>
    </row>
    <row r="257" spans="2:6" ht="12.75">
      <c r="B257" s="135" t="s">
        <v>956</v>
      </c>
      <c r="C257" s="136"/>
      <c r="D257" s="42">
        <v>27</v>
      </c>
      <c r="E257" s="42">
        <v>56</v>
      </c>
      <c r="F257" s="42">
        <v>0</v>
      </c>
    </row>
    <row r="258" spans="2:6" ht="12.75">
      <c r="B258" s="135" t="s">
        <v>957</v>
      </c>
      <c r="C258" s="136"/>
      <c r="D258" s="42">
        <v>2</v>
      </c>
      <c r="E258" s="42">
        <v>7</v>
      </c>
      <c r="F258" s="42">
        <v>1</v>
      </c>
    </row>
    <row r="259" spans="2:6" ht="12.75">
      <c r="B259" s="135" t="s">
        <v>958</v>
      </c>
      <c r="C259" s="136"/>
      <c r="D259" s="42">
        <v>0</v>
      </c>
      <c r="E259" s="42">
        <v>0</v>
      </c>
      <c r="F259" s="42">
        <v>0</v>
      </c>
    </row>
    <row r="260" spans="2:6" ht="12.75">
      <c r="B260" s="135" t="s">
        <v>959</v>
      </c>
      <c r="C260" s="136"/>
      <c r="D260" s="42">
        <v>0</v>
      </c>
      <c r="E260" s="42">
        <v>0</v>
      </c>
      <c r="F260" s="42">
        <v>0</v>
      </c>
    </row>
    <row r="261" spans="2:6" ht="12.75">
      <c r="B261" s="135" t="s">
        <v>960</v>
      </c>
      <c r="C261" s="136"/>
      <c r="D261" s="42">
        <v>0</v>
      </c>
      <c r="E261" s="42">
        <v>0</v>
      </c>
      <c r="F261" s="42">
        <v>0</v>
      </c>
    </row>
    <row r="262" spans="2:6" ht="12.75">
      <c r="B262" s="135" t="s">
        <v>961</v>
      </c>
      <c r="C262" s="136"/>
      <c r="D262" s="42">
        <v>0</v>
      </c>
      <c r="E262" s="42">
        <v>0</v>
      </c>
      <c r="F262" s="42">
        <v>0</v>
      </c>
    </row>
    <row r="263" spans="2:6" ht="12.75">
      <c r="B263" s="467" t="s">
        <v>790</v>
      </c>
      <c r="C263" s="467"/>
      <c r="D263" s="63">
        <f>SUM(D248:D262)</f>
        <v>76</v>
      </c>
      <c r="E263" s="63">
        <f>SUM(E248:E262)</f>
        <v>205</v>
      </c>
      <c r="F263" s="63">
        <f>SUM(F248:F262)</f>
        <v>1</v>
      </c>
    </row>
    <row r="264" spans="2:6" ht="12.75">
      <c r="B264" s="468" t="s">
        <v>908</v>
      </c>
      <c r="C264" s="468"/>
      <c r="D264" s="468"/>
      <c r="E264" s="468"/>
      <c r="F264" s="468"/>
    </row>
    <row r="265" spans="2:6" ht="12.75">
      <c r="B265" s="135" t="s">
        <v>962</v>
      </c>
      <c r="C265" s="136"/>
      <c r="D265" s="124">
        <v>0</v>
      </c>
      <c r="E265" s="124">
        <v>0</v>
      </c>
      <c r="F265" s="124">
        <v>0</v>
      </c>
    </row>
    <row r="266" spans="2:6" ht="12.75">
      <c r="B266" s="467" t="s">
        <v>790</v>
      </c>
      <c r="C266" s="467"/>
      <c r="D266" s="63">
        <f>D265</f>
        <v>0</v>
      </c>
      <c r="E266" s="63">
        <f>E265</f>
        <v>0</v>
      </c>
      <c r="F266" s="63">
        <f>F265</f>
        <v>0</v>
      </c>
    </row>
    <row r="267" spans="2:6" ht="12.75">
      <c r="B267" s="468" t="s">
        <v>963</v>
      </c>
      <c r="C267" s="468"/>
      <c r="D267" s="468"/>
      <c r="E267" s="468"/>
      <c r="F267" s="468"/>
    </row>
    <row r="268" spans="2:6" ht="12.75">
      <c r="B268" s="135" t="s">
        <v>964</v>
      </c>
      <c r="C268" s="136"/>
      <c r="D268" s="124">
        <v>107</v>
      </c>
      <c r="E268" s="124">
        <v>201</v>
      </c>
      <c r="F268" s="124">
        <v>0</v>
      </c>
    </row>
    <row r="269" spans="2:6" ht="12.75">
      <c r="B269" s="135" t="s">
        <v>965</v>
      </c>
      <c r="C269" s="136"/>
      <c r="D269" s="42">
        <v>27</v>
      </c>
      <c r="E269" s="42">
        <v>57</v>
      </c>
      <c r="F269" s="42">
        <v>0</v>
      </c>
    </row>
    <row r="270" spans="2:6" ht="12.75">
      <c r="B270" s="135" t="s">
        <v>966</v>
      </c>
      <c r="C270" s="136"/>
      <c r="D270" s="42">
        <v>2</v>
      </c>
      <c r="E270" s="42">
        <v>1</v>
      </c>
      <c r="F270" s="42">
        <v>0</v>
      </c>
    </row>
    <row r="271" spans="2:6" ht="12.75">
      <c r="B271" s="135" t="s">
        <v>967</v>
      </c>
      <c r="C271" s="136"/>
      <c r="D271" s="42">
        <v>0</v>
      </c>
      <c r="E271" s="42">
        <v>0</v>
      </c>
      <c r="F271" s="42">
        <v>0</v>
      </c>
    </row>
    <row r="272" spans="2:6" ht="12.75">
      <c r="B272" s="135" t="s">
        <v>968</v>
      </c>
      <c r="C272" s="136"/>
      <c r="D272" s="42">
        <v>0</v>
      </c>
      <c r="E272" s="42">
        <v>0</v>
      </c>
      <c r="F272" s="42">
        <v>0</v>
      </c>
    </row>
    <row r="273" spans="2:6" ht="12.75">
      <c r="B273" s="135" t="s">
        <v>969</v>
      </c>
      <c r="C273" s="136"/>
      <c r="D273" s="42">
        <v>2</v>
      </c>
      <c r="E273" s="42">
        <v>2</v>
      </c>
      <c r="F273" s="42">
        <v>0</v>
      </c>
    </row>
    <row r="274" spans="2:6" ht="12.75">
      <c r="B274" s="467" t="s">
        <v>790</v>
      </c>
      <c r="C274" s="467"/>
      <c r="D274" s="63">
        <f>SUM(D268:D273)</f>
        <v>138</v>
      </c>
      <c r="E274" s="63">
        <f>SUM(E268:E273)</f>
        <v>261</v>
      </c>
      <c r="F274" s="63">
        <f>SUM(F268:F273)</f>
        <v>0</v>
      </c>
    </row>
    <row r="275" spans="2:6" ht="12.75">
      <c r="B275" s="468" t="s">
        <v>970</v>
      </c>
      <c r="C275" s="468"/>
      <c r="D275" s="468"/>
      <c r="E275" s="468"/>
      <c r="F275" s="468"/>
    </row>
    <row r="276" spans="2:6" ht="12.75">
      <c r="B276" s="135" t="s">
        <v>971</v>
      </c>
      <c r="C276" s="136"/>
      <c r="D276" s="124">
        <v>0</v>
      </c>
      <c r="E276" s="124">
        <v>0</v>
      </c>
      <c r="F276" s="124">
        <v>0</v>
      </c>
    </row>
    <row r="277" spans="2:6" ht="12.75">
      <c r="B277" s="135" t="s">
        <v>972</v>
      </c>
      <c r="C277" s="136"/>
      <c r="D277" s="42">
        <v>0</v>
      </c>
      <c r="E277" s="42">
        <v>0</v>
      </c>
      <c r="F277" s="42">
        <v>0</v>
      </c>
    </row>
    <row r="278" spans="2:6" ht="12.75">
      <c r="B278" s="135" t="s">
        <v>738</v>
      </c>
      <c r="C278" s="136"/>
      <c r="D278" s="42">
        <v>0</v>
      </c>
      <c r="E278" s="42">
        <v>0</v>
      </c>
      <c r="F278" s="42">
        <v>0</v>
      </c>
    </row>
    <row r="279" spans="2:6" ht="12.75">
      <c r="B279" s="467" t="s">
        <v>790</v>
      </c>
      <c r="C279" s="467"/>
      <c r="D279" s="63">
        <f>SUM(D276:D278)</f>
        <v>0</v>
      </c>
      <c r="E279" s="63">
        <f>SUM(E276:E278)</f>
        <v>0</v>
      </c>
      <c r="F279" s="63">
        <f>SUM(F276:F278)</f>
        <v>0</v>
      </c>
    </row>
    <row r="280" spans="2:6" ht="12.75">
      <c r="B280" s="468" t="s">
        <v>973</v>
      </c>
      <c r="C280" s="468"/>
      <c r="D280" s="468"/>
      <c r="E280" s="468"/>
      <c r="F280" s="468"/>
    </row>
    <row r="281" spans="2:6" ht="12.75">
      <c r="B281" s="135" t="s">
        <v>974</v>
      </c>
      <c r="C281" s="136"/>
      <c r="D281" s="124">
        <v>0</v>
      </c>
      <c r="E281" s="124">
        <v>0</v>
      </c>
      <c r="F281" s="124">
        <v>0</v>
      </c>
    </row>
    <row r="282" spans="2:6" ht="12.75">
      <c r="B282" s="135" t="s">
        <v>975</v>
      </c>
      <c r="C282" s="136"/>
      <c r="D282" s="42">
        <v>0</v>
      </c>
      <c r="E282" s="42">
        <v>0</v>
      </c>
      <c r="F282" s="42">
        <v>0</v>
      </c>
    </row>
    <row r="283" spans="2:6" ht="12.75">
      <c r="B283" s="135" t="s">
        <v>976</v>
      </c>
      <c r="C283" s="136"/>
      <c r="D283" s="42">
        <v>0</v>
      </c>
      <c r="E283" s="42">
        <v>0</v>
      </c>
      <c r="F283" s="42">
        <v>0</v>
      </c>
    </row>
    <row r="284" spans="2:6" ht="12.75">
      <c r="B284" s="135" t="s">
        <v>977</v>
      </c>
      <c r="C284" s="136"/>
      <c r="D284" s="42">
        <v>0</v>
      </c>
      <c r="E284" s="42">
        <v>0</v>
      </c>
      <c r="F284" s="42">
        <v>0</v>
      </c>
    </row>
    <row r="285" spans="2:6" ht="12.75">
      <c r="B285" s="135" t="s">
        <v>978</v>
      </c>
      <c r="C285" s="136"/>
      <c r="D285" s="42">
        <v>64</v>
      </c>
      <c r="E285" s="42">
        <v>161</v>
      </c>
      <c r="F285" s="42">
        <v>0</v>
      </c>
    </row>
    <row r="286" spans="2:6" ht="12.75">
      <c r="B286" s="135" t="s">
        <v>979</v>
      </c>
      <c r="C286" s="136"/>
      <c r="D286" s="42">
        <v>0</v>
      </c>
      <c r="E286" s="42">
        <v>0</v>
      </c>
      <c r="F286" s="42">
        <v>0</v>
      </c>
    </row>
    <row r="287" spans="2:6" ht="12.75">
      <c r="B287" s="135" t="s">
        <v>980</v>
      </c>
      <c r="C287" s="136"/>
      <c r="D287" s="42">
        <v>0</v>
      </c>
      <c r="E287" s="42">
        <v>0</v>
      </c>
      <c r="F287" s="42">
        <v>0</v>
      </c>
    </row>
    <row r="288" spans="2:6" ht="12.75">
      <c r="B288" s="467" t="s">
        <v>790</v>
      </c>
      <c r="C288" s="467"/>
      <c r="D288" s="63">
        <f>SUM(D281:D287)</f>
        <v>64</v>
      </c>
      <c r="E288" s="63">
        <f>SUM(E281:E287)</f>
        <v>161</v>
      </c>
      <c r="F288" s="63">
        <f>SUM(F281:F287)</f>
        <v>0</v>
      </c>
    </row>
    <row r="289" spans="2:6" ht="12.75">
      <c r="B289" s="468" t="s">
        <v>981</v>
      </c>
      <c r="C289" s="468"/>
      <c r="D289" s="468"/>
      <c r="E289" s="468"/>
      <c r="F289" s="468"/>
    </row>
    <row r="290" spans="2:6" ht="12.75">
      <c r="B290" s="135" t="s">
        <v>982</v>
      </c>
      <c r="C290" s="136"/>
      <c r="D290" s="124">
        <v>1</v>
      </c>
      <c r="E290" s="124">
        <v>0</v>
      </c>
      <c r="F290" s="124">
        <v>0</v>
      </c>
    </row>
    <row r="291" spans="2:6" ht="12.75">
      <c r="B291" s="135" t="s">
        <v>983</v>
      </c>
      <c r="C291" s="136"/>
      <c r="D291" s="42">
        <v>0</v>
      </c>
      <c r="E291" s="42">
        <v>0</v>
      </c>
      <c r="F291" s="42">
        <v>0</v>
      </c>
    </row>
    <row r="292" spans="2:6" ht="12.75">
      <c r="B292" s="467" t="s">
        <v>790</v>
      </c>
      <c r="C292" s="467"/>
      <c r="D292" s="63">
        <f>SUM(D290:D291)</f>
        <v>1</v>
      </c>
      <c r="E292" s="63">
        <f>SUM(E290:E291)</f>
        <v>0</v>
      </c>
      <c r="F292" s="63">
        <f>SUM(F290:F291)</f>
        <v>0</v>
      </c>
    </row>
    <row r="293" spans="2:6" ht="12.75">
      <c r="B293" s="468" t="s">
        <v>984</v>
      </c>
      <c r="C293" s="468"/>
      <c r="D293" s="468"/>
      <c r="E293" s="468"/>
      <c r="F293" s="468"/>
    </row>
    <row r="294" spans="2:6" ht="12.75">
      <c r="B294" s="135" t="s">
        <v>985</v>
      </c>
      <c r="C294" s="136"/>
      <c r="D294" s="124">
        <v>0</v>
      </c>
      <c r="E294" s="124">
        <v>0</v>
      </c>
      <c r="F294" s="124">
        <v>0</v>
      </c>
    </row>
    <row r="295" spans="2:6" ht="12.75">
      <c r="B295" s="135" t="s">
        <v>986</v>
      </c>
      <c r="C295" s="136"/>
      <c r="D295" s="42">
        <v>40</v>
      </c>
      <c r="E295" s="42">
        <v>64</v>
      </c>
      <c r="F295" s="42">
        <v>0</v>
      </c>
    </row>
    <row r="296" spans="2:6" ht="12.75">
      <c r="B296" s="135" t="s">
        <v>987</v>
      </c>
      <c r="C296" s="136"/>
      <c r="D296" s="42">
        <v>1</v>
      </c>
      <c r="E296" s="42">
        <v>0</v>
      </c>
      <c r="F296" s="42">
        <v>0</v>
      </c>
    </row>
    <row r="297" spans="2:6" ht="12.75">
      <c r="B297" s="467" t="s">
        <v>790</v>
      </c>
      <c r="C297" s="467"/>
      <c r="D297" s="63">
        <f>SUM(D294:D296)</f>
        <v>41</v>
      </c>
      <c r="E297" s="63">
        <f>SUM(E294:E296)</f>
        <v>64</v>
      </c>
      <c r="F297" s="63">
        <f>SUM(F294:F296)</f>
        <v>0</v>
      </c>
    </row>
    <row r="298" spans="2:6" ht="12.75">
      <c r="B298" s="468" t="s">
        <v>988</v>
      </c>
      <c r="C298" s="468"/>
      <c r="D298" s="468"/>
      <c r="E298" s="468"/>
      <c r="F298" s="468"/>
    </row>
    <row r="299" spans="2:6" ht="12.75">
      <c r="B299" s="135" t="s">
        <v>989</v>
      </c>
      <c r="C299" s="136"/>
      <c r="D299" s="124">
        <v>12</v>
      </c>
      <c r="E299" s="124">
        <v>0</v>
      </c>
      <c r="F299" s="124">
        <v>0</v>
      </c>
    </row>
    <row r="300" spans="2:6" ht="12.75">
      <c r="B300" s="135" t="s">
        <v>990</v>
      </c>
      <c r="C300" s="136"/>
      <c r="D300" s="42">
        <v>3</v>
      </c>
      <c r="E300" s="42">
        <v>0</v>
      </c>
      <c r="F300" s="42">
        <v>0</v>
      </c>
    </row>
    <row r="301" spans="2:6" ht="13.5" thickBot="1">
      <c r="B301" s="467" t="s">
        <v>790</v>
      </c>
      <c r="C301" s="467"/>
      <c r="D301" s="63">
        <f>SUM(D299:D300)</f>
        <v>15</v>
      </c>
      <c r="E301" s="63">
        <f>SUM(E299:E300)</f>
        <v>0</v>
      </c>
      <c r="F301" s="63">
        <f>SUM(F299:F300)</f>
        <v>0</v>
      </c>
    </row>
    <row r="302" spans="2:6" ht="14.25" thickBot="1" thickTop="1">
      <c r="B302" s="468" t="s">
        <v>693</v>
      </c>
      <c r="C302" s="468"/>
      <c r="D302" s="468"/>
      <c r="E302" s="468"/>
      <c r="F302" s="468"/>
    </row>
    <row r="303" spans="2:6" ht="13.5" thickTop="1">
      <c r="B303" s="135" t="s">
        <v>694</v>
      </c>
      <c r="C303" s="136"/>
      <c r="D303" s="124">
        <v>352</v>
      </c>
      <c r="E303" s="124">
        <v>862</v>
      </c>
      <c r="F303" s="124">
        <v>97</v>
      </c>
    </row>
    <row r="304" spans="2:6" ht="13.5" thickBot="1">
      <c r="B304" s="467" t="s">
        <v>790</v>
      </c>
      <c r="C304" s="467"/>
      <c r="D304" s="63">
        <f>SUM(D303:D303)</f>
        <v>352</v>
      </c>
      <c r="E304" s="63">
        <f>SUM(E303:E303)</f>
        <v>862</v>
      </c>
      <c r="F304" s="63">
        <f>SUM(F303:F303)</f>
        <v>97</v>
      </c>
    </row>
    <row r="305" ht="13.5" thickTop="1"/>
  </sheetData>
  <sheetProtection/>
  <mergeCells count="111">
    <mergeCell ref="B267:F267"/>
    <mergeCell ref="B274:C274"/>
    <mergeCell ref="B275:F275"/>
    <mergeCell ref="B289:F289"/>
    <mergeCell ref="B266:C266"/>
    <mergeCell ref="B243:F243"/>
    <mergeCell ref="B264:F264"/>
    <mergeCell ref="B227:C227"/>
    <mergeCell ref="B228:F228"/>
    <mergeCell ref="B246:C246"/>
    <mergeCell ref="B304:C304"/>
    <mergeCell ref="B279:C279"/>
    <mergeCell ref="B280:F280"/>
    <mergeCell ref="B301:C301"/>
    <mergeCell ref="B288:C288"/>
    <mergeCell ref="B292:C292"/>
    <mergeCell ref="B302:F302"/>
    <mergeCell ref="B293:F293"/>
    <mergeCell ref="B297:C297"/>
    <mergeCell ref="B298:F298"/>
    <mergeCell ref="B212:C212"/>
    <mergeCell ref="B213:C213"/>
    <mergeCell ref="B214:B216"/>
    <mergeCell ref="B217:C217"/>
    <mergeCell ref="B220:C220"/>
    <mergeCell ref="B221:B222"/>
    <mergeCell ref="B263:C263"/>
    <mergeCell ref="B242:C242"/>
    <mergeCell ref="B223:C223"/>
    <mergeCell ref="B224:C224"/>
    <mergeCell ref="B247:F247"/>
    <mergeCell ref="B198:C198"/>
    <mergeCell ref="B199:C199"/>
    <mergeCell ref="B204:B206"/>
    <mergeCell ref="B207:C207"/>
    <mergeCell ref="B208:C208"/>
    <mergeCell ref="B209:C209"/>
    <mergeCell ref="B182:C182"/>
    <mergeCell ref="B183:C183"/>
    <mergeCell ref="B184:C184"/>
    <mergeCell ref="B185:C185"/>
    <mergeCell ref="B196:C196"/>
    <mergeCell ref="B197:C197"/>
    <mergeCell ref="B192:C192"/>
    <mergeCell ref="B193:C193"/>
    <mergeCell ref="B202:C202"/>
    <mergeCell ref="B203:C203"/>
    <mergeCell ref="B190:C190"/>
    <mergeCell ref="B191:C191"/>
    <mergeCell ref="B118:B119"/>
    <mergeCell ref="B120:B121"/>
    <mergeCell ref="B150:C150"/>
    <mergeCell ref="B151:B161"/>
    <mergeCell ref="B162:B172"/>
    <mergeCell ref="B175:C175"/>
    <mergeCell ref="B144:B145"/>
    <mergeCell ref="B146:B147"/>
    <mergeCell ref="B194:C194"/>
    <mergeCell ref="B195:C195"/>
    <mergeCell ref="B176:C176"/>
    <mergeCell ref="B177:C177"/>
    <mergeCell ref="B186:C186"/>
    <mergeCell ref="B187:C187"/>
    <mergeCell ref="B188:C188"/>
    <mergeCell ref="B189:C189"/>
    <mergeCell ref="B96:B99"/>
    <mergeCell ref="B100:B102"/>
    <mergeCell ref="B122:B123"/>
    <mergeCell ref="B126:C126"/>
    <mergeCell ref="B178:C178"/>
    <mergeCell ref="B181:C181"/>
    <mergeCell ref="B127:B128"/>
    <mergeCell ref="B129:B130"/>
    <mergeCell ref="B136:C136"/>
    <mergeCell ref="B138:B143"/>
    <mergeCell ref="B80:B81"/>
    <mergeCell ref="B84:C84"/>
    <mergeCell ref="B131:B132"/>
    <mergeCell ref="B133:C133"/>
    <mergeCell ref="B92:C92"/>
    <mergeCell ref="B95:C95"/>
    <mergeCell ref="B107:B110"/>
    <mergeCell ref="B111:B113"/>
    <mergeCell ref="B114:C114"/>
    <mergeCell ref="B117:C117"/>
    <mergeCell ref="B41:B45"/>
    <mergeCell ref="B46:B50"/>
    <mergeCell ref="B103:C103"/>
    <mergeCell ref="B106:C106"/>
    <mergeCell ref="B68:C68"/>
    <mergeCell ref="B69:C69"/>
    <mergeCell ref="B70:C70"/>
    <mergeCell ref="B73:C73"/>
    <mergeCell ref="B87:C87"/>
    <mergeCell ref="B90:C91"/>
    <mergeCell ref="B3:C3"/>
    <mergeCell ref="B4:B8"/>
    <mergeCell ref="B9:B11"/>
    <mergeCell ref="B12:B16"/>
    <mergeCell ref="B19:C19"/>
    <mergeCell ref="B21:B25"/>
    <mergeCell ref="B28:C28"/>
    <mergeCell ref="B29:B31"/>
    <mergeCell ref="B60:B62"/>
    <mergeCell ref="B65:C65"/>
    <mergeCell ref="B66:C66"/>
    <mergeCell ref="B67:C67"/>
    <mergeCell ref="B35:B37"/>
    <mergeCell ref="B40:C40"/>
    <mergeCell ref="B53:C53"/>
    <mergeCell ref="B54:B5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 r:id="rId1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P1" sqref="P1"/>
      <selection pane="bottomLeft" activeCell="A190" sqref="A190"/>
      <selection pane="bottomRight" activeCell="O159" sqref="O159"/>
    </sheetView>
  </sheetViews>
  <sheetFormatPr defaultColWidth="11.421875" defaultRowHeight="6.75" customHeight="1"/>
  <cols>
    <col min="1" max="1" width="2.7109375" style="137" customWidth="1"/>
    <col min="2" max="2" width="75.8515625" style="137" customWidth="1"/>
    <col min="3" max="7" width="14.7109375" style="137" customWidth="1"/>
    <col min="8" max="9" width="15.140625" style="137" customWidth="1"/>
    <col min="10" max="16" width="14.7109375" style="137" customWidth="1"/>
    <col min="17" max="16384" width="11.421875" style="137" customWidth="1"/>
  </cols>
  <sheetData>
    <row r="2" spans="3:16" ht="14.25" customHeight="1">
      <c r="C2" s="18">
        <f>ANYO_MEMORIA</f>
        <v>2013</v>
      </c>
      <c r="D2" s="18">
        <f>ANYO_MEMORIA-1</f>
        <v>2012</v>
      </c>
      <c r="E2" s="18" t="s">
        <v>761</v>
      </c>
      <c r="F2" s="18">
        <f aca="true" t="shared" si="0" ref="F2:P2">ANYO_MEMORIA</f>
        <v>2013</v>
      </c>
      <c r="G2" s="18">
        <f t="shared" si="0"/>
        <v>2013</v>
      </c>
      <c r="H2" s="18">
        <f t="shared" si="0"/>
        <v>2013</v>
      </c>
      <c r="I2" s="18">
        <f t="shared" si="0"/>
        <v>2013</v>
      </c>
      <c r="J2" s="18">
        <f t="shared" si="0"/>
        <v>2013</v>
      </c>
      <c r="K2" s="18">
        <f t="shared" si="0"/>
        <v>2013</v>
      </c>
      <c r="L2" s="18">
        <f t="shared" si="0"/>
        <v>2013</v>
      </c>
      <c r="M2" s="18">
        <f t="shared" si="0"/>
        <v>2013</v>
      </c>
      <c r="N2" s="18">
        <f t="shared" si="0"/>
        <v>2013</v>
      </c>
      <c r="O2" s="18">
        <f t="shared" si="0"/>
        <v>2013</v>
      </c>
      <c r="P2" s="18">
        <f t="shared" si="0"/>
        <v>2013</v>
      </c>
    </row>
    <row r="3" spans="1:16" s="143" customFormat="1" ht="38.25" customHeight="1">
      <c r="A3" s="137"/>
      <c r="B3" s="138"/>
      <c r="C3" s="139" t="s">
        <v>702</v>
      </c>
      <c r="D3" s="140" t="s">
        <v>702</v>
      </c>
      <c r="E3" s="141" t="s">
        <v>702</v>
      </c>
      <c r="F3" s="140" t="s">
        <v>991</v>
      </c>
      <c r="G3" s="140" t="s">
        <v>992</v>
      </c>
      <c r="H3" s="140" t="s">
        <v>993</v>
      </c>
      <c r="I3" s="140" t="s">
        <v>994</v>
      </c>
      <c r="J3" s="140" t="s">
        <v>749</v>
      </c>
      <c r="K3" s="140" t="s">
        <v>751</v>
      </c>
      <c r="L3" s="140" t="s">
        <v>752</v>
      </c>
      <c r="M3" s="140" t="s">
        <v>754</v>
      </c>
      <c r="N3" s="140" t="s">
        <v>995</v>
      </c>
      <c r="O3" s="140" t="s">
        <v>757</v>
      </c>
      <c r="P3" s="142" t="s">
        <v>731</v>
      </c>
    </row>
    <row r="4" spans="1:16" s="148" customFormat="1" ht="18" customHeight="1">
      <c r="A4" s="137"/>
      <c r="B4" s="144" t="s">
        <v>996</v>
      </c>
      <c r="C4" s="145">
        <f>SUM(C5:C8)</f>
        <v>4</v>
      </c>
      <c r="D4" s="145">
        <v>5</v>
      </c>
      <c r="E4" s="146">
        <f aca="true" t="shared" si="1" ref="E4:E37">IF(IF(D4="S/D",0,D4)&lt;&gt;0,(C4-D4)/D4,0)</f>
        <v>-0.2</v>
      </c>
      <c r="F4" s="145">
        <f aca="true" t="shared" si="2" ref="F4:P4">SUM(F5:F8)</f>
        <v>0</v>
      </c>
      <c r="G4" s="145">
        <f t="shared" si="2"/>
        <v>0</v>
      </c>
      <c r="H4" s="145">
        <f t="shared" si="2"/>
        <v>5</v>
      </c>
      <c r="I4" s="145">
        <f t="shared" si="2"/>
        <v>5</v>
      </c>
      <c r="J4" s="145">
        <f t="shared" si="2"/>
        <v>0</v>
      </c>
      <c r="K4" s="145">
        <f t="shared" si="2"/>
        <v>0</v>
      </c>
      <c r="L4" s="145">
        <f t="shared" si="2"/>
        <v>0</v>
      </c>
      <c r="M4" s="145">
        <f t="shared" si="2"/>
        <v>1</v>
      </c>
      <c r="N4" s="145">
        <f t="shared" si="2"/>
        <v>0</v>
      </c>
      <c r="O4" s="145">
        <f t="shared" si="2"/>
        <v>0</v>
      </c>
      <c r="P4" s="147">
        <f t="shared" si="2"/>
        <v>4</v>
      </c>
    </row>
    <row r="5" spans="2:16" ht="14.25" customHeight="1">
      <c r="B5" s="149" t="s">
        <v>997</v>
      </c>
      <c r="C5" s="150">
        <v>0</v>
      </c>
      <c r="D5" s="151">
        <v>2</v>
      </c>
      <c r="E5" s="152">
        <f t="shared" si="1"/>
        <v>-1</v>
      </c>
      <c r="F5" s="150">
        <v>0</v>
      </c>
      <c r="G5" s="150">
        <v>0</v>
      </c>
      <c r="H5" s="150">
        <v>1</v>
      </c>
      <c r="I5" s="150">
        <v>0</v>
      </c>
      <c r="J5" s="150">
        <v>0</v>
      </c>
      <c r="K5" s="150">
        <v>0</v>
      </c>
      <c r="L5" s="150">
        <v>0</v>
      </c>
      <c r="M5" s="150">
        <v>0</v>
      </c>
      <c r="N5" s="150">
        <v>0</v>
      </c>
      <c r="O5" s="150">
        <v>0</v>
      </c>
      <c r="P5" s="150">
        <v>0</v>
      </c>
    </row>
    <row r="6" spans="2:16" ht="14.25" customHeight="1">
      <c r="B6" s="149" t="s">
        <v>998</v>
      </c>
      <c r="C6" s="150">
        <v>0</v>
      </c>
      <c r="D6" s="151">
        <v>0</v>
      </c>
      <c r="E6" s="152">
        <f t="shared" si="1"/>
        <v>0</v>
      </c>
      <c r="F6" s="150">
        <v>0</v>
      </c>
      <c r="G6" s="150">
        <v>0</v>
      </c>
      <c r="H6" s="150">
        <v>0</v>
      </c>
      <c r="I6" s="150">
        <v>0</v>
      </c>
      <c r="J6" s="150">
        <v>0</v>
      </c>
      <c r="K6" s="150">
        <v>0</v>
      </c>
      <c r="L6" s="150">
        <v>0</v>
      </c>
      <c r="M6" s="150">
        <v>1</v>
      </c>
      <c r="N6" s="150">
        <v>0</v>
      </c>
      <c r="O6" s="150">
        <v>0</v>
      </c>
      <c r="P6" s="150">
        <v>1</v>
      </c>
    </row>
    <row r="7" spans="2:16" ht="14.25" customHeight="1">
      <c r="B7" s="149" t="s">
        <v>999</v>
      </c>
      <c r="C7" s="150">
        <v>2</v>
      </c>
      <c r="D7" s="153">
        <v>2</v>
      </c>
      <c r="E7" s="152">
        <f t="shared" si="1"/>
        <v>0</v>
      </c>
      <c r="F7" s="150">
        <v>0</v>
      </c>
      <c r="G7" s="150">
        <v>0</v>
      </c>
      <c r="H7" s="150">
        <v>4</v>
      </c>
      <c r="I7" s="150">
        <v>5</v>
      </c>
      <c r="J7" s="150">
        <v>0</v>
      </c>
      <c r="K7" s="150">
        <v>0</v>
      </c>
      <c r="L7" s="150">
        <v>0</v>
      </c>
      <c r="M7" s="150">
        <v>0</v>
      </c>
      <c r="N7" s="150">
        <v>0</v>
      </c>
      <c r="O7" s="150">
        <v>0</v>
      </c>
      <c r="P7" s="150">
        <v>3</v>
      </c>
    </row>
    <row r="8" spans="2:16" ht="14.25" customHeight="1">
      <c r="B8" s="154" t="s">
        <v>1000</v>
      </c>
      <c r="C8" s="155">
        <v>2</v>
      </c>
      <c r="D8" s="156">
        <v>1</v>
      </c>
      <c r="E8" s="157">
        <f t="shared" si="1"/>
        <v>1</v>
      </c>
      <c r="F8" s="150">
        <v>0</v>
      </c>
      <c r="G8" s="150">
        <v>0</v>
      </c>
      <c r="H8" s="150">
        <v>0</v>
      </c>
      <c r="I8" s="150">
        <v>0</v>
      </c>
      <c r="J8" s="150">
        <v>0</v>
      </c>
      <c r="K8" s="150">
        <v>0</v>
      </c>
      <c r="L8" s="150">
        <v>0</v>
      </c>
      <c r="M8" s="150">
        <v>0</v>
      </c>
      <c r="N8" s="150">
        <v>0</v>
      </c>
      <c r="O8" s="150">
        <v>0</v>
      </c>
      <c r="P8" s="150">
        <v>0</v>
      </c>
    </row>
    <row r="9" spans="1:16" s="148" customFormat="1" ht="18" customHeight="1">
      <c r="A9" s="137"/>
      <c r="B9" s="158" t="s">
        <v>1001</v>
      </c>
      <c r="C9" s="159">
        <v>0</v>
      </c>
      <c r="D9" s="159">
        <v>0</v>
      </c>
      <c r="E9" s="160">
        <f t="shared" si="1"/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61">
        <v>0</v>
      </c>
    </row>
    <row r="10" spans="2:16" ht="14.25" customHeight="1">
      <c r="B10" s="149" t="s">
        <v>1002</v>
      </c>
      <c r="C10" s="150">
        <v>0</v>
      </c>
      <c r="D10" s="153">
        <v>0</v>
      </c>
      <c r="E10" s="152">
        <f t="shared" si="1"/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62">
        <v>0</v>
      </c>
    </row>
    <row r="11" spans="2:16" ht="14.25" customHeight="1">
      <c r="B11" s="154" t="s">
        <v>1003</v>
      </c>
      <c r="C11" s="155">
        <v>0</v>
      </c>
      <c r="D11" s="156">
        <v>0</v>
      </c>
      <c r="E11" s="157">
        <f t="shared" si="1"/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0">
        <v>0</v>
      </c>
      <c r="L11" s="150">
        <v>0</v>
      </c>
      <c r="M11" s="150">
        <v>0</v>
      </c>
      <c r="N11" s="150">
        <v>0</v>
      </c>
      <c r="O11" s="155">
        <v>0</v>
      </c>
      <c r="P11" s="155">
        <v>0</v>
      </c>
    </row>
    <row r="12" spans="1:16" s="148" customFormat="1" ht="18" customHeight="1">
      <c r="A12" s="137"/>
      <c r="B12" s="158" t="s">
        <v>1004</v>
      </c>
      <c r="C12" s="159">
        <v>1571</v>
      </c>
      <c r="D12" s="159">
        <v>1666</v>
      </c>
      <c r="E12" s="160">
        <f t="shared" si="1"/>
        <v>-0.05702280912364946</v>
      </c>
      <c r="F12" s="159">
        <v>4</v>
      </c>
      <c r="G12" s="159">
        <v>2</v>
      </c>
      <c r="H12" s="159">
        <v>185</v>
      </c>
      <c r="I12" s="159">
        <v>133</v>
      </c>
      <c r="J12" s="159">
        <v>1</v>
      </c>
      <c r="K12" s="159">
        <v>0</v>
      </c>
      <c r="L12" s="159">
        <v>0</v>
      </c>
      <c r="M12" s="159">
        <v>0</v>
      </c>
      <c r="N12" s="159">
        <v>0</v>
      </c>
      <c r="O12" s="159">
        <v>3</v>
      </c>
      <c r="P12" s="161">
        <v>107</v>
      </c>
    </row>
    <row r="13" spans="2:16" ht="14.25" customHeight="1">
      <c r="B13" s="149" t="s">
        <v>1005</v>
      </c>
      <c r="C13" s="150">
        <v>1029</v>
      </c>
      <c r="D13" s="153">
        <v>1093</v>
      </c>
      <c r="E13" s="152">
        <f t="shared" si="1"/>
        <v>-0.0585544373284538</v>
      </c>
      <c r="F13" s="150">
        <v>0</v>
      </c>
      <c r="G13" s="150">
        <v>0</v>
      </c>
      <c r="H13" s="150">
        <v>80</v>
      </c>
      <c r="I13" s="150">
        <v>56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46</v>
      </c>
    </row>
    <row r="14" spans="2:16" ht="14.25" customHeight="1">
      <c r="B14" s="149" t="s">
        <v>1006</v>
      </c>
      <c r="C14" s="150">
        <v>1</v>
      </c>
      <c r="D14" s="153">
        <v>2</v>
      </c>
      <c r="E14" s="152">
        <f t="shared" si="1"/>
        <v>-0.5</v>
      </c>
      <c r="F14" s="150">
        <v>0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50">
        <v>3</v>
      </c>
    </row>
    <row r="15" spans="2:16" ht="14.25" customHeight="1">
      <c r="B15" s="149" t="s">
        <v>1007</v>
      </c>
      <c r="C15" s="150">
        <v>29</v>
      </c>
      <c r="D15" s="153">
        <v>18</v>
      </c>
      <c r="E15" s="152">
        <f t="shared" si="1"/>
        <v>0.6111111111111112</v>
      </c>
      <c r="F15" s="150">
        <v>0</v>
      </c>
      <c r="G15" s="150">
        <v>0</v>
      </c>
      <c r="H15" s="150">
        <v>2</v>
      </c>
      <c r="I15" s="150">
        <v>5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</row>
    <row r="16" spans="2:16" ht="14.25" customHeight="1">
      <c r="B16" s="149" t="s">
        <v>1008</v>
      </c>
      <c r="C16" s="150">
        <v>512</v>
      </c>
      <c r="D16" s="153">
        <v>549</v>
      </c>
      <c r="E16" s="152">
        <f t="shared" si="1"/>
        <v>-0.06739526411657559</v>
      </c>
      <c r="F16" s="150">
        <v>4</v>
      </c>
      <c r="G16" s="150">
        <v>2</v>
      </c>
      <c r="H16" s="150">
        <v>102</v>
      </c>
      <c r="I16" s="150">
        <v>72</v>
      </c>
      <c r="J16" s="150">
        <v>1</v>
      </c>
      <c r="K16" s="150">
        <v>0</v>
      </c>
      <c r="L16" s="150">
        <v>0</v>
      </c>
      <c r="M16" s="150">
        <v>0</v>
      </c>
      <c r="N16" s="150">
        <v>0</v>
      </c>
      <c r="O16" s="150">
        <v>3</v>
      </c>
      <c r="P16" s="150">
        <v>58</v>
      </c>
    </row>
    <row r="17" spans="2:16" ht="14.25" customHeight="1">
      <c r="B17" s="154" t="s">
        <v>1009</v>
      </c>
      <c r="C17" s="155">
        <v>0</v>
      </c>
      <c r="D17" s="156">
        <v>4</v>
      </c>
      <c r="E17" s="157">
        <f t="shared" si="1"/>
        <v>-1</v>
      </c>
      <c r="F17" s="150">
        <v>0</v>
      </c>
      <c r="G17" s="150">
        <v>0</v>
      </c>
      <c r="H17" s="155">
        <v>1</v>
      </c>
      <c r="I17" s="155">
        <v>0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</row>
    <row r="18" spans="2:16" ht="14.25" customHeight="1">
      <c r="B18" s="154" t="s">
        <v>1010</v>
      </c>
      <c r="C18" s="155">
        <v>0</v>
      </c>
      <c r="D18" s="156">
        <v>0</v>
      </c>
      <c r="E18" s="157">
        <f t="shared" si="1"/>
        <v>0</v>
      </c>
      <c r="F18" s="150">
        <v>0</v>
      </c>
      <c r="G18" s="150">
        <v>0</v>
      </c>
      <c r="H18" s="155">
        <v>0</v>
      </c>
      <c r="I18" s="155">
        <v>0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50">
        <v>0</v>
      </c>
    </row>
    <row r="19" spans="1:16" s="148" customFormat="1" ht="18" customHeight="1">
      <c r="A19" s="137"/>
      <c r="B19" s="158" t="s">
        <v>1011</v>
      </c>
      <c r="C19" s="159">
        <v>0</v>
      </c>
      <c r="D19" s="159">
        <v>0</v>
      </c>
      <c r="E19" s="160">
        <f t="shared" si="1"/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61">
        <v>0</v>
      </c>
    </row>
    <row r="20" spans="2:16" ht="14.25" customHeight="1">
      <c r="B20" s="149" t="s">
        <v>1012</v>
      </c>
      <c r="C20" s="150">
        <v>0</v>
      </c>
      <c r="D20" s="153">
        <v>0</v>
      </c>
      <c r="E20" s="152">
        <f t="shared" si="1"/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</row>
    <row r="21" spans="2:16" ht="14.25" customHeight="1">
      <c r="B21" s="154" t="s">
        <v>1013</v>
      </c>
      <c r="C21" s="155">
        <v>0</v>
      </c>
      <c r="D21" s="156">
        <v>0</v>
      </c>
      <c r="E21" s="157">
        <f t="shared" si="1"/>
        <v>0</v>
      </c>
      <c r="F21" s="155">
        <v>0</v>
      </c>
      <c r="G21" s="155">
        <v>0</v>
      </c>
      <c r="H21" s="155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155">
        <v>0</v>
      </c>
      <c r="O21" s="150">
        <v>0</v>
      </c>
      <c r="P21" s="150">
        <v>0</v>
      </c>
    </row>
    <row r="22" spans="1:16" s="148" customFormat="1" ht="18" customHeight="1">
      <c r="A22" s="137"/>
      <c r="B22" s="158" t="s">
        <v>1014</v>
      </c>
      <c r="C22" s="159">
        <v>0</v>
      </c>
      <c r="D22" s="159">
        <v>1</v>
      </c>
      <c r="E22" s="160">
        <f t="shared" si="1"/>
        <v>-1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61">
        <v>0</v>
      </c>
    </row>
    <row r="23" spans="2:16" ht="14.25" customHeight="1">
      <c r="B23" s="149" t="s">
        <v>1015</v>
      </c>
      <c r="C23" s="153"/>
      <c r="D23" s="153">
        <v>0</v>
      </c>
      <c r="E23" s="152">
        <f t="shared" si="1"/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</row>
    <row r="24" spans="2:16" ht="14.25" customHeight="1">
      <c r="B24" s="149" t="s">
        <v>1016</v>
      </c>
      <c r="C24" s="153"/>
      <c r="D24" s="153">
        <v>0</v>
      </c>
      <c r="E24" s="152">
        <f t="shared" si="1"/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</row>
    <row r="25" spans="2:16" ht="14.25" customHeight="1">
      <c r="B25" s="149" t="s">
        <v>1017</v>
      </c>
      <c r="C25" s="153"/>
      <c r="D25" s="153">
        <v>1</v>
      </c>
      <c r="E25" s="152">
        <f t="shared" si="1"/>
        <v>-1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</row>
    <row r="26" spans="2:16" ht="14.25" customHeight="1">
      <c r="B26" s="149" t="s">
        <v>1018</v>
      </c>
      <c r="C26" s="153"/>
      <c r="D26" s="153">
        <v>0</v>
      </c>
      <c r="E26" s="152">
        <f t="shared" si="1"/>
        <v>0</v>
      </c>
      <c r="F26" s="150">
        <v>0</v>
      </c>
      <c r="G26" s="150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50">
        <v>0</v>
      </c>
    </row>
    <row r="27" spans="2:16" ht="14.25" customHeight="1">
      <c r="B27" s="149" t="s">
        <v>1019</v>
      </c>
      <c r="C27" s="153"/>
      <c r="D27" s="153">
        <v>0</v>
      </c>
      <c r="E27" s="152">
        <f t="shared" si="1"/>
        <v>0</v>
      </c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</row>
    <row r="28" spans="2:16" ht="14.25" customHeight="1">
      <c r="B28" s="154" t="s">
        <v>1020</v>
      </c>
      <c r="C28" s="156"/>
      <c r="D28" s="156">
        <v>0</v>
      </c>
      <c r="E28" s="157">
        <f t="shared" si="1"/>
        <v>0</v>
      </c>
      <c r="F28" s="150">
        <v>0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50">
        <v>0</v>
      </c>
    </row>
    <row r="29" spans="1:16" s="148" customFormat="1" ht="18" customHeight="1">
      <c r="A29" s="137"/>
      <c r="B29" s="158" t="s">
        <v>1021</v>
      </c>
      <c r="C29" s="159">
        <v>156</v>
      </c>
      <c r="D29" s="159">
        <v>146</v>
      </c>
      <c r="E29" s="160">
        <f t="shared" si="1"/>
        <v>0.0684931506849315</v>
      </c>
      <c r="F29" s="159">
        <v>3</v>
      </c>
      <c r="G29" s="159">
        <v>3</v>
      </c>
      <c r="H29" s="159">
        <v>15</v>
      </c>
      <c r="I29" s="159">
        <v>22</v>
      </c>
      <c r="J29" s="159">
        <v>0</v>
      </c>
      <c r="K29" s="159">
        <v>0</v>
      </c>
      <c r="L29" s="159">
        <v>0</v>
      </c>
      <c r="M29" s="159">
        <v>0</v>
      </c>
      <c r="N29" s="159">
        <v>1</v>
      </c>
      <c r="O29" s="159">
        <v>0</v>
      </c>
      <c r="P29" s="159">
        <v>17</v>
      </c>
    </row>
    <row r="30" spans="2:16" ht="14.25" customHeight="1">
      <c r="B30" s="149" t="s">
        <v>1022</v>
      </c>
      <c r="C30" s="150">
        <v>4</v>
      </c>
      <c r="D30" s="153">
        <v>3</v>
      </c>
      <c r="E30" s="152">
        <f t="shared" si="1"/>
        <v>0.3333333333333333</v>
      </c>
      <c r="F30" s="150">
        <v>0</v>
      </c>
      <c r="G30" s="150">
        <v>0</v>
      </c>
      <c r="H30" s="150">
        <v>0</v>
      </c>
      <c r="I30" s="150">
        <v>1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50">
        <v>0</v>
      </c>
    </row>
    <row r="31" spans="2:16" ht="14.25" customHeight="1">
      <c r="B31" s="149" t="s">
        <v>1023</v>
      </c>
      <c r="C31" s="150">
        <v>1</v>
      </c>
      <c r="D31" s="153">
        <v>1</v>
      </c>
      <c r="E31" s="152">
        <f t="shared" si="1"/>
        <v>0</v>
      </c>
      <c r="F31" s="150">
        <v>0</v>
      </c>
      <c r="G31" s="150">
        <v>0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</row>
    <row r="32" spans="2:16" ht="14.25" customHeight="1">
      <c r="B32" s="149" t="s">
        <v>1024</v>
      </c>
      <c r="C32" s="150">
        <v>94</v>
      </c>
      <c r="D32" s="153">
        <v>73</v>
      </c>
      <c r="E32" s="152">
        <f t="shared" si="1"/>
        <v>0.2876712328767123</v>
      </c>
      <c r="F32" s="150">
        <v>2</v>
      </c>
      <c r="G32" s="150">
        <v>2</v>
      </c>
      <c r="H32" s="150">
        <v>5</v>
      </c>
      <c r="I32" s="150">
        <v>20</v>
      </c>
      <c r="J32" s="150">
        <v>0</v>
      </c>
      <c r="K32" s="150">
        <v>0</v>
      </c>
      <c r="L32" s="150">
        <v>0</v>
      </c>
      <c r="M32" s="150">
        <v>0</v>
      </c>
      <c r="N32" s="150">
        <v>1</v>
      </c>
      <c r="O32" s="150">
        <v>0</v>
      </c>
      <c r="P32" s="150">
        <v>15</v>
      </c>
    </row>
    <row r="33" spans="2:16" ht="14.25" customHeight="1">
      <c r="B33" s="149" t="s">
        <v>1025</v>
      </c>
      <c r="C33" s="150">
        <v>0</v>
      </c>
      <c r="D33" s="153">
        <v>9</v>
      </c>
      <c r="E33" s="152">
        <f t="shared" si="1"/>
        <v>-1</v>
      </c>
      <c r="F33" s="150">
        <v>0</v>
      </c>
      <c r="G33" s="150">
        <v>0</v>
      </c>
      <c r="H33" s="150">
        <v>2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v>0</v>
      </c>
      <c r="O33" s="150">
        <v>0</v>
      </c>
      <c r="P33" s="150">
        <v>0</v>
      </c>
    </row>
    <row r="34" spans="2:16" ht="14.25" customHeight="1">
      <c r="B34" s="149" t="s">
        <v>1026</v>
      </c>
      <c r="C34" s="150">
        <v>13</v>
      </c>
      <c r="D34" s="153">
        <v>16</v>
      </c>
      <c r="E34" s="152">
        <f t="shared" si="1"/>
        <v>-0.1875</v>
      </c>
      <c r="F34" s="150">
        <v>0</v>
      </c>
      <c r="G34" s="150">
        <v>0</v>
      </c>
      <c r="H34" s="150">
        <v>1</v>
      </c>
      <c r="I34" s="150">
        <v>0</v>
      </c>
      <c r="J34" s="150">
        <v>0</v>
      </c>
      <c r="K34" s="150">
        <v>0</v>
      </c>
      <c r="L34" s="150">
        <v>0</v>
      </c>
      <c r="M34" s="150">
        <v>0</v>
      </c>
      <c r="N34" s="150">
        <v>0</v>
      </c>
      <c r="O34" s="150">
        <v>0</v>
      </c>
      <c r="P34" s="150">
        <v>2</v>
      </c>
    </row>
    <row r="35" spans="2:16" ht="14.25" customHeight="1">
      <c r="B35" s="149" t="s">
        <v>1027</v>
      </c>
      <c r="C35" s="150">
        <v>40</v>
      </c>
      <c r="D35" s="153">
        <v>41</v>
      </c>
      <c r="E35" s="152">
        <f t="shared" si="1"/>
        <v>-0.024390243902439025</v>
      </c>
      <c r="F35" s="150">
        <v>1</v>
      </c>
      <c r="G35" s="150">
        <v>1</v>
      </c>
      <c r="H35" s="150">
        <v>7</v>
      </c>
      <c r="I35" s="150">
        <v>1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>
        <v>0</v>
      </c>
    </row>
    <row r="36" spans="2:16" ht="14.25" customHeight="1">
      <c r="B36" s="149" t="s">
        <v>1028</v>
      </c>
      <c r="C36" s="150">
        <v>4</v>
      </c>
      <c r="D36" s="153">
        <v>3</v>
      </c>
      <c r="E36" s="152">
        <f t="shared" si="1"/>
        <v>0.3333333333333333</v>
      </c>
      <c r="F36" s="150">
        <v>0</v>
      </c>
      <c r="G36" s="150">
        <v>0</v>
      </c>
      <c r="H36" s="150">
        <v>0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</row>
    <row r="37" spans="1:16" s="148" customFormat="1" ht="18" customHeight="1">
      <c r="A37" s="137"/>
      <c r="B37" s="158" t="s">
        <v>1029</v>
      </c>
      <c r="C37" s="159">
        <v>18</v>
      </c>
      <c r="D37" s="159">
        <v>5</v>
      </c>
      <c r="E37" s="160">
        <f t="shared" si="1"/>
        <v>2.6</v>
      </c>
      <c r="F37" s="159">
        <v>1</v>
      </c>
      <c r="G37" s="159">
        <v>0</v>
      </c>
      <c r="H37" s="159">
        <v>1</v>
      </c>
      <c r="I37" s="159">
        <v>2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61">
        <v>0</v>
      </c>
    </row>
    <row r="38" spans="2:16" ht="14.25" customHeight="1">
      <c r="B38" s="149" t="s">
        <v>1030</v>
      </c>
      <c r="C38" s="150">
        <v>3</v>
      </c>
      <c r="D38" s="153">
        <v>2</v>
      </c>
      <c r="E38" s="152">
        <f aca="true" t="shared" si="3" ref="E38:E73">IF(IF(D38="S/D",0,D38)&lt;&gt;0,(C38-D38)/D38,0)</f>
        <v>0.5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0">
        <v>0</v>
      </c>
      <c r="P38" s="150">
        <v>0</v>
      </c>
    </row>
    <row r="39" spans="2:16" ht="14.25" customHeight="1">
      <c r="B39" s="149" t="s">
        <v>1031</v>
      </c>
      <c r="C39" s="150">
        <v>15</v>
      </c>
      <c r="D39" s="153">
        <v>2</v>
      </c>
      <c r="E39" s="152">
        <f t="shared" si="3"/>
        <v>6.5</v>
      </c>
      <c r="F39" s="150">
        <v>1</v>
      </c>
      <c r="G39" s="150">
        <v>0</v>
      </c>
      <c r="H39" s="150">
        <v>1</v>
      </c>
      <c r="I39" s="150">
        <v>2</v>
      </c>
      <c r="J39" s="150">
        <v>0</v>
      </c>
      <c r="K39" s="150">
        <v>0</v>
      </c>
      <c r="L39" s="150">
        <v>0</v>
      </c>
      <c r="M39" s="150">
        <v>0</v>
      </c>
      <c r="N39" s="150">
        <v>0</v>
      </c>
      <c r="O39" s="150">
        <v>0</v>
      </c>
      <c r="P39" s="150">
        <v>0</v>
      </c>
    </row>
    <row r="40" spans="2:16" ht="14.25" customHeight="1">
      <c r="B40" s="149" t="s">
        <v>1032</v>
      </c>
      <c r="C40" s="150">
        <v>0</v>
      </c>
      <c r="D40" s="153">
        <v>1</v>
      </c>
      <c r="E40" s="152">
        <f t="shared" si="3"/>
        <v>-1</v>
      </c>
      <c r="F40" s="150">
        <v>0</v>
      </c>
      <c r="G40" s="150">
        <v>0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0</v>
      </c>
      <c r="N40" s="150">
        <v>0</v>
      </c>
      <c r="O40" s="150">
        <v>0</v>
      </c>
      <c r="P40" s="150">
        <v>0</v>
      </c>
    </row>
    <row r="41" spans="2:16" ht="14.25" customHeight="1">
      <c r="B41" s="149" t="s">
        <v>1033</v>
      </c>
      <c r="C41" s="150">
        <v>0</v>
      </c>
      <c r="D41" s="153">
        <v>0</v>
      </c>
      <c r="E41" s="152">
        <f t="shared" si="3"/>
        <v>0</v>
      </c>
      <c r="F41" s="150">
        <v>0</v>
      </c>
      <c r="G41" s="150">
        <v>0</v>
      </c>
      <c r="H41" s="150">
        <v>0</v>
      </c>
      <c r="I41" s="150">
        <v>0</v>
      </c>
      <c r="J41" s="150">
        <v>0</v>
      </c>
      <c r="K41" s="150">
        <v>0</v>
      </c>
      <c r="L41" s="150">
        <v>0</v>
      </c>
      <c r="M41" s="150">
        <v>0</v>
      </c>
      <c r="N41" s="150">
        <v>0</v>
      </c>
      <c r="O41" s="150">
        <v>0</v>
      </c>
      <c r="P41" s="150">
        <v>0</v>
      </c>
    </row>
    <row r="42" spans="2:16" ht="14.25" customHeight="1">
      <c r="B42" s="154" t="s">
        <v>0</v>
      </c>
      <c r="C42" s="150">
        <v>0</v>
      </c>
      <c r="D42" s="156">
        <v>0</v>
      </c>
      <c r="E42" s="157">
        <f t="shared" si="3"/>
        <v>0</v>
      </c>
      <c r="F42" s="150">
        <v>0</v>
      </c>
      <c r="G42" s="150">
        <v>0</v>
      </c>
      <c r="H42" s="150">
        <v>0</v>
      </c>
      <c r="I42" s="155">
        <v>0</v>
      </c>
      <c r="J42" s="150">
        <v>0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</row>
    <row r="43" spans="2:16" ht="14.25" customHeight="1">
      <c r="B43" s="154" t="s">
        <v>1</v>
      </c>
      <c r="C43" s="150">
        <v>0</v>
      </c>
      <c r="D43" s="156">
        <v>0</v>
      </c>
      <c r="E43" s="157">
        <f t="shared" si="3"/>
        <v>0</v>
      </c>
      <c r="F43" s="150">
        <v>0</v>
      </c>
      <c r="G43" s="150">
        <v>0</v>
      </c>
      <c r="H43" s="150">
        <v>0</v>
      </c>
      <c r="I43" s="155">
        <v>0</v>
      </c>
      <c r="J43" s="150">
        <v>0</v>
      </c>
      <c r="K43" s="150">
        <v>0</v>
      </c>
      <c r="L43" s="150">
        <v>0</v>
      </c>
      <c r="M43" s="150">
        <v>0</v>
      </c>
      <c r="N43" s="150">
        <v>0</v>
      </c>
      <c r="O43" s="150">
        <v>0</v>
      </c>
      <c r="P43" s="150">
        <v>0</v>
      </c>
    </row>
    <row r="44" spans="2:16" ht="14.25" customHeight="1">
      <c r="B44" s="154" t="s">
        <v>2</v>
      </c>
      <c r="C44" s="150">
        <v>0</v>
      </c>
      <c r="D44" s="156">
        <v>0</v>
      </c>
      <c r="E44" s="157">
        <f t="shared" si="3"/>
        <v>0</v>
      </c>
      <c r="F44" s="150">
        <v>0</v>
      </c>
      <c r="G44" s="150">
        <v>0</v>
      </c>
      <c r="H44" s="150">
        <v>0</v>
      </c>
      <c r="I44" s="155">
        <v>0</v>
      </c>
      <c r="J44" s="150">
        <v>0</v>
      </c>
      <c r="K44" s="150">
        <v>0</v>
      </c>
      <c r="L44" s="150">
        <v>0</v>
      </c>
      <c r="M44" s="150">
        <v>0</v>
      </c>
      <c r="N44" s="150">
        <v>0</v>
      </c>
      <c r="O44" s="150">
        <v>0</v>
      </c>
      <c r="P44" s="150">
        <v>0</v>
      </c>
    </row>
    <row r="45" spans="1:16" s="148" customFormat="1" ht="18" customHeight="1">
      <c r="A45" s="137"/>
      <c r="B45" s="158" t="s">
        <v>3</v>
      </c>
      <c r="C45" s="159">
        <v>38</v>
      </c>
      <c r="D45" s="159">
        <v>38</v>
      </c>
      <c r="E45" s="160">
        <f t="shared" si="3"/>
        <v>0</v>
      </c>
      <c r="F45" s="159">
        <v>0</v>
      </c>
      <c r="G45" s="159">
        <v>0</v>
      </c>
      <c r="H45" s="159">
        <v>9</v>
      </c>
      <c r="I45" s="159">
        <v>6</v>
      </c>
      <c r="J45" s="159">
        <v>0</v>
      </c>
      <c r="K45" s="159">
        <v>0</v>
      </c>
      <c r="L45" s="159">
        <v>0</v>
      </c>
      <c r="M45" s="159">
        <v>0</v>
      </c>
      <c r="N45" s="159">
        <v>1</v>
      </c>
      <c r="O45" s="159">
        <v>0</v>
      </c>
      <c r="P45" s="159">
        <v>7</v>
      </c>
    </row>
    <row r="46" spans="2:16" ht="14.25" customHeight="1">
      <c r="B46" s="149" t="s">
        <v>4</v>
      </c>
      <c r="C46" s="150">
        <v>6</v>
      </c>
      <c r="D46" s="153">
        <v>13</v>
      </c>
      <c r="E46" s="152">
        <f t="shared" si="3"/>
        <v>-0.5384615384615384</v>
      </c>
      <c r="F46" s="150">
        <v>0</v>
      </c>
      <c r="G46" s="150">
        <v>0</v>
      </c>
      <c r="H46" s="150">
        <v>1</v>
      </c>
      <c r="I46" s="150">
        <v>0</v>
      </c>
      <c r="J46" s="150">
        <v>0</v>
      </c>
      <c r="K46" s="150">
        <v>0</v>
      </c>
      <c r="L46" s="150">
        <v>0</v>
      </c>
      <c r="M46" s="150">
        <v>0</v>
      </c>
      <c r="N46" s="150">
        <v>0</v>
      </c>
      <c r="O46" s="150">
        <v>0</v>
      </c>
      <c r="P46" s="150">
        <v>1</v>
      </c>
    </row>
    <row r="47" spans="2:16" ht="14.25" customHeight="1">
      <c r="B47" s="149" t="s">
        <v>5</v>
      </c>
      <c r="C47" s="150">
        <v>1</v>
      </c>
      <c r="D47" s="153">
        <v>1</v>
      </c>
      <c r="E47" s="152">
        <f t="shared" si="3"/>
        <v>0</v>
      </c>
      <c r="F47" s="150"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0">
        <v>0</v>
      </c>
      <c r="N47" s="150">
        <v>0</v>
      </c>
      <c r="O47" s="150">
        <v>0</v>
      </c>
      <c r="P47" s="150">
        <v>0</v>
      </c>
    </row>
    <row r="48" spans="2:16" ht="14.25" customHeight="1">
      <c r="B48" s="149" t="s">
        <v>6</v>
      </c>
      <c r="C48" s="150">
        <v>15</v>
      </c>
      <c r="D48" s="153">
        <v>9</v>
      </c>
      <c r="E48" s="152">
        <f t="shared" si="3"/>
        <v>0.6666666666666666</v>
      </c>
      <c r="F48" s="150">
        <v>0</v>
      </c>
      <c r="G48" s="150">
        <v>0</v>
      </c>
      <c r="H48" s="150">
        <v>5</v>
      </c>
      <c r="I48" s="150">
        <v>2</v>
      </c>
      <c r="J48" s="150">
        <v>0</v>
      </c>
      <c r="K48" s="150">
        <v>0</v>
      </c>
      <c r="L48" s="150">
        <v>0</v>
      </c>
      <c r="M48" s="150">
        <v>0</v>
      </c>
      <c r="N48" s="150">
        <v>1</v>
      </c>
      <c r="O48" s="150">
        <v>0</v>
      </c>
      <c r="P48" s="150">
        <v>2</v>
      </c>
    </row>
    <row r="49" spans="2:16" ht="14.25" customHeight="1">
      <c r="B49" s="149" t="s">
        <v>7</v>
      </c>
      <c r="C49" s="150">
        <v>0</v>
      </c>
      <c r="D49" s="153">
        <v>0</v>
      </c>
      <c r="E49" s="152">
        <f t="shared" si="3"/>
        <v>0</v>
      </c>
      <c r="F49" s="150">
        <v>0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0">
        <v>0</v>
      </c>
      <c r="M49" s="150">
        <v>0</v>
      </c>
      <c r="N49" s="150">
        <v>0</v>
      </c>
      <c r="O49" s="150">
        <v>0</v>
      </c>
      <c r="P49" s="150">
        <v>0</v>
      </c>
    </row>
    <row r="50" spans="2:16" ht="14.25" customHeight="1">
      <c r="B50" s="149" t="s">
        <v>8</v>
      </c>
      <c r="C50" s="150">
        <v>0</v>
      </c>
      <c r="D50" s="153">
        <v>0</v>
      </c>
      <c r="E50" s="152">
        <f t="shared" si="3"/>
        <v>0</v>
      </c>
      <c r="F50" s="150">
        <v>0</v>
      </c>
      <c r="G50" s="150">
        <v>0</v>
      </c>
      <c r="H50" s="150">
        <v>0</v>
      </c>
      <c r="I50" s="150">
        <v>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150">
        <v>0</v>
      </c>
    </row>
    <row r="51" spans="2:16" ht="14.25" customHeight="1">
      <c r="B51" s="149" t="s">
        <v>9</v>
      </c>
      <c r="C51" s="150">
        <v>7</v>
      </c>
      <c r="D51" s="153">
        <v>5</v>
      </c>
      <c r="E51" s="152">
        <f t="shared" si="3"/>
        <v>0.4</v>
      </c>
      <c r="F51" s="150">
        <v>0</v>
      </c>
      <c r="G51" s="150">
        <v>0</v>
      </c>
      <c r="H51" s="150">
        <v>1</v>
      </c>
      <c r="I51" s="150">
        <v>0</v>
      </c>
      <c r="J51" s="150">
        <v>0</v>
      </c>
      <c r="K51" s="150">
        <v>0</v>
      </c>
      <c r="L51" s="150">
        <v>0</v>
      </c>
      <c r="M51" s="150">
        <v>0</v>
      </c>
      <c r="N51" s="150">
        <v>0</v>
      </c>
      <c r="O51" s="150">
        <v>0</v>
      </c>
      <c r="P51" s="150">
        <v>0</v>
      </c>
    </row>
    <row r="52" spans="2:16" ht="14.25" customHeight="1">
      <c r="B52" s="149" t="s">
        <v>10</v>
      </c>
      <c r="C52" s="150">
        <v>4</v>
      </c>
      <c r="D52" s="153">
        <v>5</v>
      </c>
      <c r="E52" s="152">
        <f t="shared" si="3"/>
        <v>-0.2</v>
      </c>
      <c r="F52" s="150">
        <v>0</v>
      </c>
      <c r="G52" s="150">
        <v>0</v>
      </c>
      <c r="H52" s="150">
        <v>2</v>
      </c>
      <c r="I52" s="150">
        <v>2</v>
      </c>
      <c r="J52" s="150">
        <v>0</v>
      </c>
      <c r="K52" s="150">
        <v>0</v>
      </c>
      <c r="L52" s="150">
        <v>0</v>
      </c>
      <c r="M52" s="150">
        <v>0</v>
      </c>
      <c r="N52" s="150">
        <v>0</v>
      </c>
      <c r="O52" s="150">
        <v>0</v>
      </c>
      <c r="P52" s="150">
        <v>2</v>
      </c>
    </row>
    <row r="53" spans="2:16" ht="14.25" customHeight="1">
      <c r="B53" s="149" t="s">
        <v>11</v>
      </c>
      <c r="C53" s="150">
        <v>0</v>
      </c>
      <c r="D53" s="153">
        <v>1</v>
      </c>
      <c r="E53" s="152">
        <f t="shared" si="3"/>
        <v>-1</v>
      </c>
      <c r="F53" s="150">
        <v>0</v>
      </c>
      <c r="G53" s="150">
        <v>0</v>
      </c>
      <c r="H53" s="150">
        <v>0</v>
      </c>
      <c r="I53" s="150">
        <v>0</v>
      </c>
      <c r="J53" s="150">
        <v>0</v>
      </c>
      <c r="K53" s="150">
        <v>0</v>
      </c>
      <c r="L53" s="150">
        <v>0</v>
      </c>
      <c r="M53" s="150">
        <v>0</v>
      </c>
      <c r="N53" s="150">
        <v>0</v>
      </c>
      <c r="O53" s="150">
        <v>0</v>
      </c>
      <c r="P53" s="150">
        <v>0</v>
      </c>
    </row>
    <row r="54" spans="2:16" ht="14.25" customHeight="1">
      <c r="B54" s="149" t="s">
        <v>12</v>
      </c>
      <c r="C54" s="150">
        <v>1</v>
      </c>
      <c r="D54" s="153">
        <v>1</v>
      </c>
      <c r="E54" s="152">
        <f t="shared" si="3"/>
        <v>0</v>
      </c>
      <c r="F54" s="150">
        <v>0</v>
      </c>
      <c r="G54" s="150">
        <v>0</v>
      </c>
      <c r="H54" s="150">
        <v>0</v>
      </c>
      <c r="I54" s="150">
        <v>0</v>
      </c>
      <c r="J54" s="150">
        <v>0</v>
      </c>
      <c r="K54" s="150">
        <v>0</v>
      </c>
      <c r="L54" s="150">
        <v>0</v>
      </c>
      <c r="M54" s="150">
        <v>0</v>
      </c>
      <c r="N54" s="150">
        <v>0</v>
      </c>
      <c r="O54" s="150">
        <v>0</v>
      </c>
      <c r="P54" s="150">
        <v>0</v>
      </c>
    </row>
    <row r="55" spans="2:16" ht="14.25" customHeight="1">
      <c r="B55" s="149" t="s">
        <v>13</v>
      </c>
      <c r="C55" s="150">
        <v>2</v>
      </c>
      <c r="D55" s="153">
        <v>0</v>
      </c>
      <c r="E55" s="152">
        <f t="shared" si="3"/>
        <v>0</v>
      </c>
      <c r="F55" s="150">
        <v>0</v>
      </c>
      <c r="G55" s="150">
        <v>0</v>
      </c>
      <c r="H55" s="150">
        <v>0</v>
      </c>
      <c r="I55" s="150">
        <v>0</v>
      </c>
      <c r="J55" s="150">
        <v>0</v>
      </c>
      <c r="K55" s="150">
        <v>0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</row>
    <row r="56" spans="2:16" ht="14.25" customHeight="1">
      <c r="B56" s="154" t="s">
        <v>14</v>
      </c>
      <c r="C56" s="155">
        <v>2</v>
      </c>
      <c r="D56" s="156">
        <v>0</v>
      </c>
      <c r="E56" s="157">
        <f t="shared" si="3"/>
        <v>0</v>
      </c>
      <c r="F56" s="150">
        <v>0</v>
      </c>
      <c r="G56" s="150">
        <v>0</v>
      </c>
      <c r="H56" s="150">
        <v>0</v>
      </c>
      <c r="I56" s="150">
        <v>0</v>
      </c>
      <c r="J56" s="150">
        <v>0</v>
      </c>
      <c r="K56" s="150">
        <v>0</v>
      </c>
      <c r="L56" s="150">
        <v>0</v>
      </c>
      <c r="M56" s="150">
        <v>0</v>
      </c>
      <c r="N56" s="150">
        <v>0</v>
      </c>
      <c r="O56" s="150">
        <v>0</v>
      </c>
      <c r="P56" s="150">
        <v>2</v>
      </c>
    </row>
    <row r="57" spans="2:16" ht="14.25" customHeight="1">
      <c r="B57" s="154" t="s">
        <v>15</v>
      </c>
      <c r="C57" s="155">
        <v>0</v>
      </c>
      <c r="D57" s="156">
        <v>1</v>
      </c>
      <c r="E57" s="157">
        <f t="shared" si="3"/>
        <v>-1</v>
      </c>
      <c r="F57" s="150">
        <v>0</v>
      </c>
      <c r="G57" s="150">
        <v>0</v>
      </c>
      <c r="H57" s="150">
        <v>0</v>
      </c>
      <c r="I57" s="150">
        <v>1</v>
      </c>
      <c r="J57" s="150">
        <v>0</v>
      </c>
      <c r="K57" s="150">
        <v>0</v>
      </c>
      <c r="L57" s="150">
        <v>0</v>
      </c>
      <c r="M57" s="150">
        <v>0</v>
      </c>
      <c r="N57" s="150">
        <v>0</v>
      </c>
      <c r="O57" s="150">
        <v>0</v>
      </c>
      <c r="P57" s="150">
        <v>0</v>
      </c>
    </row>
    <row r="58" spans="2:16" ht="14.25" customHeight="1">
      <c r="B58" s="154" t="s">
        <v>16</v>
      </c>
      <c r="C58" s="155">
        <v>0</v>
      </c>
      <c r="D58" s="156">
        <v>2</v>
      </c>
      <c r="E58" s="157">
        <f t="shared" si="3"/>
        <v>-1</v>
      </c>
      <c r="F58" s="150">
        <v>0</v>
      </c>
      <c r="G58" s="150">
        <v>0</v>
      </c>
      <c r="H58" s="150">
        <v>0</v>
      </c>
      <c r="I58" s="150">
        <v>1</v>
      </c>
      <c r="J58" s="150">
        <v>0</v>
      </c>
      <c r="K58" s="150">
        <v>0</v>
      </c>
      <c r="L58" s="150">
        <v>0</v>
      </c>
      <c r="M58" s="150">
        <v>0</v>
      </c>
      <c r="N58" s="150">
        <v>0</v>
      </c>
      <c r="O58" s="150">
        <v>0</v>
      </c>
      <c r="P58" s="150">
        <v>0</v>
      </c>
    </row>
    <row r="59" spans="2:16" ht="14.25" customHeight="1">
      <c r="B59" s="154" t="s">
        <v>17</v>
      </c>
      <c r="C59" s="155">
        <v>0</v>
      </c>
      <c r="D59" s="156">
        <v>0</v>
      </c>
      <c r="E59" s="157">
        <f t="shared" si="3"/>
        <v>0</v>
      </c>
      <c r="F59" s="150">
        <v>0</v>
      </c>
      <c r="G59" s="150">
        <v>0</v>
      </c>
      <c r="H59" s="150">
        <v>0</v>
      </c>
      <c r="I59" s="150">
        <v>0</v>
      </c>
      <c r="J59" s="150">
        <v>0</v>
      </c>
      <c r="K59" s="150">
        <v>0</v>
      </c>
      <c r="L59" s="150">
        <v>0</v>
      </c>
      <c r="M59" s="150">
        <v>0</v>
      </c>
      <c r="N59" s="150">
        <v>0</v>
      </c>
      <c r="O59" s="150">
        <v>0</v>
      </c>
      <c r="P59" s="150">
        <v>0</v>
      </c>
    </row>
    <row r="60" spans="2:16" ht="14.25" customHeight="1">
      <c r="B60" s="154" t="s">
        <v>18</v>
      </c>
      <c r="C60" s="155">
        <v>0</v>
      </c>
      <c r="D60" s="156">
        <v>0</v>
      </c>
      <c r="E60" s="157">
        <f t="shared" si="3"/>
        <v>0</v>
      </c>
      <c r="F60" s="150">
        <v>0</v>
      </c>
      <c r="G60" s="150">
        <v>0</v>
      </c>
      <c r="H60" s="150">
        <v>0</v>
      </c>
      <c r="I60" s="150">
        <v>0</v>
      </c>
      <c r="J60" s="150">
        <v>0</v>
      </c>
      <c r="K60" s="150">
        <v>0</v>
      </c>
      <c r="L60" s="150">
        <v>0</v>
      </c>
      <c r="M60" s="150">
        <v>0</v>
      </c>
      <c r="N60" s="150">
        <v>0</v>
      </c>
      <c r="O60" s="150">
        <v>0</v>
      </c>
      <c r="P60" s="150">
        <v>0</v>
      </c>
    </row>
    <row r="61" spans="2:16" ht="14.25" customHeight="1">
      <c r="B61" s="154" t="s">
        <v>19</v>
      </c>
      <c r="C61" s="155">
        <v>0</v>
      </c>
      <c r="D61" s="156">
        <v>0</v>
      </c>
      <c r="E61" s="157">
        <f t="shared" si="3"/>
        <v>0</v>
      </c>
      <c r="F61" s="150">
        <v>0</v>
      </c>
      <c r="G61" s="150">
        <v>0</v>
      </c>
      <c r="H61" s="150">
        <v>0</v>
      </c>
      <c r="I61" s="150">
        <v>0</v>
      </c>
      <c r="J61" s="150">
        <v>0</v>
      </c>
      <c r="K61" s="150">
        <v>0</v>
      </c>
      <c r="L61" s="150">
        <v>0</v>
      </c>
      <c r="M61" s="150">
        <v>0</v>
      </c>
      <c r="N61" s="150">
        <v>0</v>
      </c>
      <c r="O61" s="150">
        <v>0</v>
      </c>
      <c r="P61" s="150">
        <v>0</v>
      </c>
    </row>
    <row r="62" spans="2:16" ht="14.25" customHeight="1">
      <c r="B62" s="154" t="s">
        <v>20</v>
      </c>
      <c r="C62" s="155">
        <v>0</v>
      </c>
      <c r="D62" s="156">
        <v>0</v>
      </c>
      <c r="E62" s="157">
        <f t="shared" si="3"/>
        <v>0</v>
      </c>
      <c r="F62" s="150">
        <v>0</v>
      </c>
      <c r="G62" s="150">
        <v>0</v>
      </c>
      <c r="H62" s="150">
        <v>0</v>
      </c>
      <c r="I62" s="150">
        <v>0</v>
      </c>
      <c r="J62" s="150">
        <v>0</v>
      </c>
      <c r="K62" s="150">
        <v>0</v>
      </c>
      <c r="L62" s="150">
        <v>0</v>
      </c>
      <c r="M62" s="150">
        <v>0</v>
      </c>
      <c r="N62" s="150">
        <v>0</v>
      </c>
      <c r="O62" s="150">
        <v>0</v>
      </c>
      <c r="P62" s="150">
        <v>0</v>
      </c>
    </row>
    <row r="63" spans="2:16" ht="14.25" customHeight="1">
      <c r="B63" s="154" t="s">
        <v>21</v>
      </c>
      <c r="C63" s="155">
        <v>0</v>
      </c>
      <c r="D63" s="156">
        <v>0</v>
      </c>
      <c r="E63" s="157">
        <f t="shared" si="3"/>
        <v>0</v>
      </c>
      <c r="F63" s="150">
        <v>0</v>
      </c>
      <c r="G63" s="150">
        <v>0</v>
      </c>
      <c r="H63" s="150">
        <v>0</v>
      </c>
      <c r="I63" s="150">
        <v>0</v>
      </c>
      <c r="J63" s="150">
        <v>0</v>
      </c>
      <c r="K63" s="150">
        <v>0</v>
      </c>
      <c r="L63" s="150">
        <v>0</v>
      </c>
      <c r="M63" s="150">
        <v>0</v>
      </c>
      <c r="N63" s="150">
        <v>0</v>
      </c>
      <c r="O63" s="150">
        <v>0</v>
      </c>
      <c r="P63" s="150">
        <v>0</v>
      </c>
    </row>
    <row r="64" spans="1:16" s="148" customFormat="1" ht="18" customHeight="1">
      <c r="A64" s="137"/>
      <c r="B64" s="158" t="s">
        <v>22</v>
      </c>
      <c r="C64" s="159">
        <v>3</v>
      </c>
      <c r="D64" s="159">
        <v>0</v>
      </c>
      <c r="E64" s="160">
        <f t="shared" si="3"/>
        <v>0</v>
      </c>
      <c r="F64" s="159">
        <v>0</v>
      </c>
      <c r="G64" s="159">
        <v>0</v>
      </c>
      <c r="H64" s="159">
        <v>0</v>
      </c>
      <c r="I64" s="159">
        <v>1</v>
      </c>
      <c r="J64" s="159">
        <v>0</v>
      </c>
      <c r="K64" s="159">
        <v>0</v>
      </c>
      <c r="L64" s="159">
        <v>0</v>
      </c>
      <c r="M64" s="159">
        <v>0</v>
      </c>
      <c r="N64" s="159">
        <v>0</v>
      </c>
      <c r="O64" s="159">
        <v>0</v>
      </c>
      <c r="P64" s="161">
        <v>0</v>
      </c>
    </row>
    <row r="65" spans="2:16" ht="14.25" customHeight="1">
      <c r="B65" s="154" t="s">
        <v>23</v>
      </c>
      <c r="C65" s="155">
        <v>3</v>
      </c>
      <c r="D65" s="156">
        <v>0</v>
      </c>
      <c r="E65" s="157">
        <f t="shared" si="3"/>
        <v>0</v>
      </c>
      <c r="F65" s="155">
        <v>0</v>
      </c>
      <c r="G65" s="155">
        <v>0</v>
      </c>
      <c r="H65" s="155">
        <v>0</v>
      </c>
      <c r="I65" s="155">
        <v>1</v>
      </c>
      <c r="J65" s="155">
        <v>0</v>
      </c>
      <c r="K65" s="155">
        <v>0</v>
      </c>
      <c r="L65" s="155">
        <v>0</v>
      </c>
      <c r="M65" s="155">
        <v>0</v>
      </c>
      <c r="N65" s="155">
        <v>0</v>
      </c>
      <c r="O65" s="155">
        <v>0</v>
      </c>
      <c r="P65" s="163">
        <v>0</v>
      </c>
    </row>
    <row r="66" spans="1:16" s="148" customFormat="1" ht="18" customHeight="1">
      <c r="A66" s="137"/>
      <c r="B66" s="158" t="s">
        <v>24</v>
      </c>
      <c r="C66" s="159">
        <v>2</v>
      </c>
      <c r="D66" s="159">
        <v>11</v>
      </c>
      <c r="E66" s="160">
        <f t="shared" si="3"/>
        <v>-0.8181818181818182</v>
      </c>
      <c r="F66" s="159">
        <v>0</v>
      </c>
      <c r="G66" s="159">
        <v>0</v>
      </c>
      <c r="H66" s="159">
        <v>0</v>
      </c>
      <c r="I66" s="159">
        <v>0</v>
      </c>
      <c r="J66" s="159">
        <v>0</v>
      </c>
      <c r="K66" s="159">
        <v>0</v>
      </c>
      <c r="L66" s="159">
        <v>0</v>
      </c>
      <c r="M66" s="159">
        <v>0</v>
      </c>
      <c r="N66" s="159">
        <v>0</v>
      </c>
      <c r="O66" s="159">
        <v>0</v>
      </c>
      <c r="P66" s="159">
        <v>0</v>
      </c>
    </row>
    <row r="67" spans="2:16" ht="14.25" customHeight="1">
      <c r="B67" s="149" t="s">
        <v>25</v>
      </c>
      <c r="C67" s="150">
        <v>0</v>
      </c>
      <c r="D67" s="153">
        <v>2</v>
      </c>
      <c r="E67" s="152">
        <f t="shared" si="3"/>
        <v>-1</v>
      </c>
      <c r="F67" s="150">
        <v>0</v>
      </c>
      <c r="G67" s="150">
        <v>0</v>
      </c>
      <c r="H67" s="150">
        <v>0</v>
      </c>
      <c r="I67" s="150">
        <v>0</v>
      </c>
      <c r="J67" s="150">
        <v>0</v>
      </c>
      <c r="K67" s="150">
        <v>0</v>
      </c>
      <c r="L67" s="150">
        <v>0</v>
      </c>
      <c r="M67" s="150">
        <v>0</v>
      </c>
      <c r="N67" s="150">
        <v>0</v>
      </c>
      <c r="O67" s="150">
        <v>0</v>
      </c>
      <c r="P67" s="150">
        <v>0</v>
      </c>
    </row>
    <row r="68" spans="2:16" ht="14.25" customHeight="1">
      <c r="B68" s="149" t="s">
        <v>26</v>
      </c>
      <c r="C68" s="150">
        <v>0</v>
      </c>
      <c r="D68" s="153">
        <v>1</v>
      </c>
      <c r="E68" s="152">
        <f t="shared" si="3"/>
        <v>-1</v>
      </c>
      <c r="F68" s="150">
        <v>0</v>
      </c>
      <c r="G68" s="150">
        <v>0</v>
      </c>
      <c r="H68" s="150">
        <v>0</v>
      </c>
      <c r="I68" s="150">
        <v>0</v>
      </c>
      <c r="J68" s="150">
        <v>0</v>
      </c>
      <c r="K68" s="150">
        <v>0</v>
      </c>
      <c r="L68" s="150">
        <v>0</v>
      </c>
      <c r="M68" s="150">
        <v>0</v>
      </c>
      <c r="N68" s="150">
        <v>0</v>
      </c>
      <c r="O68" s="150">
        <v>0</v>
      </c>
      <c r="P68" s="150">
        <v>0</v>
      </c>
    </row>
    <row r="69" spans="2:16" ht="14.25" customHeight="1">
      <c r="B69" s="149" t="s">
        <v>27</v>
      </c>
      <c r="C69" s="150">
        <v>1</v>
      </c>
      <c r="D69" s="153">
        <v>7</v>
      </c>
      <c r="E69" s="152">
        <f t="shared" si="3"/>
        <v>-0.8571428571428571</v>
      </c>
      <c r="F69" s="150">
        <v>0</v>
      </c>
      <c r="G69" s="150">
        <v>0</v>
      </c>
      <c r="H69" s="150">
        <v>0</v>
      </c>
      <c r="I69" s="150">
        <v>0</v>
      </c>
      <c r="J69" s="150">
        <v>0</v>
      </c>
      <c r="K69" s="150">
        <v>0</v>
      </c>
      <c r="L69" s="150">
        <v>0</v>
      </c>
      <c r="M69" s="150">
        <v>0</v>
      </c>
      <c r="N69" s="150">
        <v>0</v>
      </c>
      <c r="O69" s="150">
        <v>0</v>
      </c>
      <c r="P69" s="150">
        <v>0</v>
      </c>
    </row>
    <row r="70" spans="2:16" ht="14.25" customHeight="1">
      <c r="B70" s="154" t="s">
        <v>28</v>
      </c>
      <c r="C70" s="155">
        <v>0</v>
      </c>
      <c r="D70" s="156">
        <v>0</v>
      </c>
      <c r="E70" s="157">
        <f t="shared" si="3"/>
        <v>0</v>
      </c>
      <c r="F70" s="150">
        <v>0</v>
      </c>
      <c r="G70" s="150">
        <v>0</v>
      </c>
      <c r="H70" s="150">
        <v>0</v>
      </c>
      <c r="I70" s="150">
        <v>0</v>
      </c>
      <c r="J70" s="150">
        <v>0</v>
      </c>
      <c r="K70" s="150">
        <v>0</v>
      </c>
      <c r="L70" s="150">
        <v>0</v>
      </c>
      <c r="M70" s="150">
        <v>0</v>
      </c>
      <c r="N70" s="150">
        <v>0</v>
      </c>
      <c r="O70" s="150">
        <v>0</v>
      </c>
      <c r="P70" s="150">
        <v>0</v>
      </c>
    </row>
    <row r="71" spans="2:16" ht="14.25" customHeight="1">
      <c r="B71" s="154" t="s">
        <v>29</v>
      </c>
      <c r="C71" s="155">
        <v>1</v>
      </c>
      <c r="D71" s="156">
        <v>1</v>
      </c>
      <c r="E71" s="157">
        <f t="shared" si="3"/>
        <v>0</v>
      </c>
      <c r="F71" s="150">
        <v>0</v>
      </c>
      <c r="G71" s="150">
        <v>0</v>
      </c>
      <c r="H71" s="150">
        <v>0</v>
      </c>
      <c r="I71" s="150">
        <v>0</v>
      </c>
      <c r="J71" s="150">
        <v>0</v>
      </c>
      <c r="K71" s="150">
        <v>0</v>
      </c>
      <c r="L71" s="150">
        <v>0</v>
      </c>
      <c r="M71" s="150">
        <v>0</v>
      </c>
      <c r="N71" s="150">
        <v>0</v>
      </c>
      <c r="O71" s="150">
        <v>0</v>
      </c>
      <c r="P71" s="150">
        <v>0</v>
      </c>
    </row>
    <row r="72" spans="1:16" s="148" customFormat="1" ht="18" customHeight="1">
      <c r="A72" s="137"/>
      <c r="B72" s="158" t="s">
        <v>30</v>
      </c>
      <c r="C72" s="159">
        <v>26</v>
      </c>
      <c r="D72" s="159">
        <v>28</v>
      </c>
      <c r="E72" s="160">
        <f t="shared" si="3"/>
        <v>-0.07142857142857142</v>
      </c>
      <c r="F72" s="159">
        <v>0</v>
      </c>
      <c r="G72" s="159">
        <v>0</v>
      </c>
      <c r="H72" s="159">
        <v>5</v>
      </c>
      <c r="I72" s="159">
        <v>0</v>
      </c>
      <c r="J72" s="159">
        <v>0</v>
      </c>
      <c r="K72" s="159">
        <v>0</v>
      </c>
      <c r="L72" s="159">
        <v>0</v>
      </c>
      <c r="M72" s="159">
        <v>0</v>
      </c>
      <c r="N72" s="159">
        <v>1</v>
      </c>
      <c r="O72" s="159">
        <v>0</v>
      </c>
      <c r="P72" s="161">
        <v>1</v>
      </c>
    </row>
    <row r="73" spans="2:16" ht="14.25" customHeight="1">
      <c r="B73" s="149" t="s">
        <v>31</v>
      </c>
      <c r="C73" s="150">
        <v>6</v>
      </c>
      <c r="D73" s="153">
        <v>5</v>
      </c>
      <c r="E73" s="152">
        <f t="shared" si="3"/>
        <v>0.2</v>
      </c>
      <c r="F73" s="150">
        <v>0</v>
      </c>
      <c r="G73" s="150">
        <v>0</v>
      </c>
      <c r="H73" s="150">
        <v>1</v>
      </c>
      <c r="I73" s="150">
        <v>0</v>
      </c>
      <c r="J73" s="150">
        <v>0</v>
      </c>
      <c r="K73" s="150">
        <v>0</v>
      </c>
      <c r="L73" s="150">
        <v>0</v>
      </c>
      <c r="M73" s="150">
        <v>0</v>
      </c>
      <c r="N73" s="150">
        <v>0</v>
      </c>
      <c r="O73" s="150">
        <v>0</v>
      </c>
      <c r="P73" s="150">
        <v>0</v>
      </c>
    </row>
    <row r="74" spans="2:16" ht="14.25" customHeight="1">
      <c r="B74" s="154" t="s">
        <v>32</v>
      </c>
      <c r="C74" s="155">
        <v>20</v>
      </c>
      <c r="D74" s="156">
        <v>23</v>
      </c>
      <c r="E74" s="157">
        <f aca="true" t="shared" si="4" ref="E74:E106">IF(IF(D74="S/D",0,D74)&lt;&gt;0,(C74-D74)/D74,0)</f>
        <v>-0.13043478260869565</v>
      </c>
      <c r="F74" s="155">
        <v>0</v>
      </c>
      <c r="G74" s="155">
        <v>0</v>
      </c>
      <c r="H74" s="155">
        <v>4</v>
      </c>
      <c r="I74" s="150">
        <v>0</v>
      </c>
      <c r="J74" s="150">
        <v>0</v>
      </c>
      <c r="K74" s="150">
        <v>0</v>
      </c>
      <c r="L74" s="150">
        <v>0</v>
      </c>
      <c r="M74" s="155">
        <v>0</v>
      </c>
      <c r="N74" s="155">
        <v>1</v>
      </c>
      <c r="O74" s="150">
        <v>0</v>
      </c>
      <c r="P74" s="150">
        <v>1</v>
      </c>
    </row>
    <row r="75" spans="1:16" s="148" customFormat="1" ht="18" customHeight="1">
      <c r="A75" s="137"/>
      <c r="B75" s="158" t="s">
        <v>33</v>
      </c>
      <c r="C75" s="159">
        <v>162</v>
      </c>
      <c r="D75" s="159">
        <v>117</v>
      </c>
      <c r="E75" s="160">
        <f t="shared" si="4"/>
        <v>0.38461538461538464</v>
      </c>
      <c r="F75" s="159">
        <v>0</v>
      </c>
      <c r="G75" s="159">
        <v>0</v>
      </c>
      <c r="H75" s="159">
        <v>47</v>
      </c>
      <c r="I75" s="159">
        <v>15</v>
      </c>
      <c r="J75" s="159">
        <v>0</v>
      </c>
      <c r="K75" s="159">
        <v>0</v>
      </c>
      <c r="L75" s="159">
        <v>0</v>
      </c>
      <c r="M75" s="159">
        <v>0</v>
      </c>
      <c r="N75" s="159">
        <v>1</v>
      </c>
      <c r="O75" s="159">
        <v>0</v>
      </c>
      <c r="P75" s="159">
        <v>12</v>
      </c>
    </row>
    <row r="76" spans="2:16" ht="14.25" customHeight="1">
      <c r="B76" s="149" t="s">
        <v>34</v>
      </c>
      <c r="C76" s="150">
        <v>0</v>
      </c>
      <c r="D76" s="153">
        <v>0</v>
      </c>
      <c r="E76" s="152">
        <f t="shared" si="4"/>
        <v>0</v>
      </c>
      <c r="F76" s="150">
        <v>0</v>
      </c>
      <c r="G76" s="150">
        <v>0</v>
      </c>
      <c r="H76" s="150">
        <v>0</v>
      </c>
      <c r="I76" s="150">
        <v>0</v>
      </c>
      <c r="J76" s="150">
        <v>0</v>
      </c>
      <c r="K76" s="150">
        <v>0</v>
      </c>
      <c r="L76" s="150">
        <v>0</v>
      </c>
      <c r="M76" s="150">
        <v>0</v>
      </c>
      <c r="N76" s="150">
        <v>0</v>
      </c>
      <c r="O76" s="150">
        <v>0</v>
      </c>
      <c r="P76" s="150">
        <v>0</v>
      </c>
    </row>
    <row r="77" spans="2:16" ht="14.25" customHeight="1">
      <c r="B77" s="149" t="s">
        <v>35</v>
      </c>
      <c r="C77" s="150">
        <v>0</v>
      </c>
      <c r="D77" s="153">
        <v>0</v>
      </c>
      <c r="E77" s="152">
        <f t="shared" si="4"/>
        <v>0</v>
      </c>
      <c r="F77" s="150">
        <v>0</v>
      </c>
      <c r="G77" s="150">
        <v>0</v>
      </c>
      <c r="H77" s="150">
        <v>0</v>
      </c>
      <c r="I77" s="150">
        <v>0</v>
      </c>
      <c r="J77" s="150">
        <v>0</v>
      </c>
      <c r="K77" s="150">
        <v>0</v>
      </c>
      <c r="L77" s="150">
        <v>0</v>
      </c>
      <c r="M77" s="150">
        <v>0</v>
      </c>
      <c r="N77" s="150">
        <v>0</v>
      </c>
      <c r="O77" s="150">
        <v>0</v>
      </c>
      <c r="P77" s="150">
        <v>0</v>
      </c>
    </row>
    <row r="78" spans="2:16" ht="14.25" customHeight="1">
      <c r="B78" s="149" t="s">
        <v>36</v>
      </c>
      <c r="C78" s="150">
        <v>0</v>
      </c>
      <c r="D78" s="153">
        <v>0</v>
      </c>
      <c r="E78" s="152">
        <f t="shared" si="4"/>
        <v>0</v>
      </c>
      <c r="F78" s="150">
        <v>0</v>
      </c>
      <c r="G78" s="150">
        <v>0</v>
      </c>
      <c r="H78" s="150">
        <v>0</v>
      </c>
      <c r="I78" s="150">
        <v>0</v>
      </c>
      <c r="J78" s="150">
        <v>0</v>
      </c>
      <c r="K78" s="150">
        <v>0</v>
      </c>
      <c r="L78" s="150">
        <v>0</v>
      </c>
      <c r="M78" s="150">
        <v>0</v>
      </c>
      <c r="N78" s="150">
        <v>0</v>
      </c>
      <c r="O78" s="150">
        <v>0</v>
      </c>
      <c r="P78" s="150">
        <v>0</v>
      </c>
    </row>
    <row r="79" spans="2:16" ht="14.25" customHeight="1">
      <c r="B79" s="149" t="s">
        <v>37</v>
      </c>
      <c r="C79" s="150">
        <v>42</v>
      </c>
      <c r="D79" s="153">
        <v>30</v>
      </c>
      <c r="E79" s="152">
        <f t="shared" si="4"/>
        <v>0.4</v>
      </c>
      <c r="F79" s="150">
        <v>0</v>
      </c>
      <c r="G79" s="150">
        <v>0</v>
      </c>
      <c r="H79" s="150">
        <v>3</v>
      </c>
      <c r="I79" s="150">
        <v>0</v>
      </c>
      <c r="J79" s="150">
        <v>0</v>
      </c>
      <c r="K79" s="150">
        <v>0</v>
      </c>
      <c r="L79" s="150">
        <v>0</v>
      </c>
      <c r="M79" s="150">
        <v>0</v>
      </c>
      <c r="N79" s="150">
        <v>0</v>
      </c>
      <c r="O79" s="150">
        <v>0</v>
      </c>
      <c r="P79" s="150">
        <v>0</v>
      </c>
    </row>
    <row r="80" spans="2:16" ht="14.25" customHeight="1">
      <c r="B80" s="149" t="s">
        <v>38</v>
      </c>
      <c r="C80" s="150">
        <v>0</v>
      </c>
      <c r="D80" s="153">
        <v>0</v>
      </c>
      <c r="E80" s="152">
        <f t="shared" si="4"/>
        <v>0</v>
      </c>
      <c r="F80" s="150">
        <v>0</v>
      </c>
      <c r="G80" s="150">
        <v>0</v>
      </c>
      <c r="H80" s="150">
        <v>0</v>
      </c>
      <c r="I80" s="150">
        <v>0</v>
      </c>
      <c r="J80" s="150">
        <v>0</v>
      </c>
      <c r="K80" s="150">
        <v>0</v>
      </c>
      <c r="L80" s="150">
        <v>0</v>
      </c>
      <c r="M80" s="150">
        <v>0</v>
      </c>
      <c r="N80" s="150">
        <v>0</v>
      </c>
      <c r="O80" s="150">
        <v>0</v>
      </c>
      <c r="P80" s="150">
        <v>0</v>
      </c>
    </row>
    <row r="81" spans="2:16" ht="14.25" customHeight="1">
      <c r="B81" s="149" t="s">
        <v>39</v>
      </c>
      <c r="C81" s="150">
        <v>3</v>
      </c>
      <c r="D81" s="153">
        <v>1</v>
      </c>
      <c r="E81" s="152">
        <f t="shared" si="4"/>
        <v>2</v>
      </c>
      <c r="F81" s="150">
        <v>0</v>
      </c>
      <c r="G81" s="150">
        <v>0</v>
      </c>
      <c r="H81" s="150">
        <v>0</v>
      </c>
      <c r="I81" s="150">
        <v>0</v>
      </c>
      <c r="J81" s="150">
        <v>0</v>
      </c>
      <c r="K81" s="150">
        <v>0</v>
      </c>
      <c r="L81" s="150">
        <v>0</v>
      </c>
      <c r="M81" s="150">
        <v>0</v>
      </c>
      <c r="N81" s="150">
        <v>0</v>
      </c>
      <c r="O81" s="150">
        <v>0</v>
      </c>
      <c r="P81" s="150">
        <v>0</v>
      </c>
    </row>
    <row r="82" spans="2:16" ht="14.25" customHeight="1">
      <c r="B82" s="149" t="s">
        <v>40</v>
      </c>
      <c r="C82" s="150">
        <v>9</v>
      </c>
      <c r="D82" s="153">
        <v>14</v>
      </c>
      <c r="E82" s="152">
        <f t="shared" si="4"/>
        <v>-0.35714285714285715</v>
      </c>
      <c r="F82" s="150">
        <v>0</v>
      </c>
      <c r="G82" s="150">
        <v>0</v>
      </c>
      <c r="H82" s="150">
        <v>2</v>
      </c>
      <c r="I82" s="150">
        <v>0</v>
      </c>
      <c r="J82" s="150">
        <v>0</v>
      </c>
      <c r="K82" s="150">
        <v>0</v>
      </c>
      <c r="L82" s="150">
        <v>0</v>
      </c>
      <c r="M82" s="150">
        <v>0</v>
      </c>
      <c r="N82" s="150">
        <v>0</v>
      </c>
      <c r="O82" s="150">
        <v>0</v>
      </c>
      <c r="P82" s="150">
        <v>2</v>
      </c>
    </row>
    <row r="83" spans="2:16" ht="14.25" customHeight="1">
      <c r="B83" s="149" t="s">
        <v>41</v>
      </c>
      <c r="C83" s="150">
        <v>6</v>
      </c>
      <c r="D83" s="153">
        <v>3</v>
      </c>
      <c r="E83" s="152">
        <f t="shared" si="4"/>
        <v>1</v>
      </c>
      <c r="F83" s="150">
        <v>0</v>
      </c>
      <c r="G83" s="150">
        <v>0</v>
      </c>
      <c r="H83" s="150">
        <v>2</v>
      </c>
      <c r="I83" s="150">
        <v>1</v>
      </c>
      <c r="J83" s="150">
        <v>0</v>
      </c>
      <c r="K83" s="150">
        <v>0</v>
      </c>
      <c r="L83" s="150">
        <v>0</v>
      </c>
      <c r="M83" s="150">
        <v>0</v>
      </c>
      <c r="N83" s="150">
        <v>0</v>
      </c>
      <c r="O83" s="150">
        <v>0</v>
      </c>
      <c r="P83" s="150">
        <v>0</v>
      </c>
    </row>
    <row r="84" spans="2:16" ht="14.25" customHeight="1">
      <c r="B84" s="149" t="s">
        <v>42</v>
      </c>
      <c r="C84" s="150">
        <v>101</v>
      </c>
      <c r="D84" s="153">
        <v>69</v>
      </c>
      <c r="E84" s="152">
        <f t="shared" si="4"/>
        <v>0.463768115942029</v>
      </c>
      <c r="F84" s="150">
        <v>0</v>
      </c>
      <c r="G84" s="150">
        <v>0</v>
      </c>
      <c r="H84" s="150">
        <v>40</v>
      </c>
      <c r="I84" s="150">
        <v>14</v>
      </c>
      <c r="J84" s="150">
        <v>0</v>
      </c>
      <c r="K84" s="150">
        <v>0</v>
      </c>
      <c r="L84" s="150">
        <v>0</v>
      </c>
      <c r="M84" s="150">
        <v>0</v>
      </c>
      <c r="N84" s="150">
        <v>1</v>
      </c>
      <c r="O84" s="150">
        <v>0</v>
      </c>
      <c r="P84" s="150">
        <v>10</v>
      </c>
    </row>
    <row r="85" spans="2:16" ht="14.25" customHeight="1">
      <c r="B85" s="154" t="s">
        <v>43</v>
      </c>
      <c r="C85" s="155">
        <v>1</v>
      </c>
      <c r="D85" s="156">
        <v>0</v>
      </c>
      <c r="E85" s="157">
        <f t="shared" si="4"/>
        <v>0</v>
      </c>
      <c r="F85" s="150">
        <v>0</v>
      </c>
      <c r="G85" s="150">
        <v>0</v>
      </c>
      <c r="H85" s="155">
        <v>0</v>
      </c>
      <c r="I85" s="150">
        <v>0</v>
      </c>
      <c r="J85" s="150">
        <v>0</v>
      </c>
      <c r="K85" s="150">
        <v>0</v>
      </c>
      <c r="L85" s="150">
        <v>0</v>
      </c>
      <c r="M85" s="150">
        <v>0</v>
      </c>
      <c r="N85" s="150">
        <v>0</v>
      </c>
      <c r="O85" s="150">
        <v>0</v>
      </c>
      <c r="P85" s="150">
        <v>0</v>
      </c>
    </row>
    <row r="86" spans="2:16" ht="14.25" customHeight="1">
      <c r="B86" s="154" t="s">
        <v>44</v>
      </c>
      <c r="C86" s="155">
        <v>0</v>
      </c>
      <c r="D86" s="156">
        <v>0</v>
      </c>
      <c r="E86" s="157">
        <f t="shared" si="4"/>
        <v>0</v>
      </c>
      <c r="F86" s="150">
        <v>0</v>
      </c>
      <c r="G86" s="150">
        <v>0</v>
      </c>
      <c r="H86" s="155">
        <v>0</v>
      </c>
      <c r="I86" s="150">
        <v>0</v>
      </c>
      <c r="J86" s="150">
        <v>0</v>
      </c>
      <c r="K86" s="150">
        <v>0</v>
      </c>
      <c r="L86" s="150">
        <v>0</v>
      </c>
      <c r="M86" s="150">
        <v>0</v>
      </c>
      <c r="N86" s="150">
        <v>0</v>
      </c>
      <c r="O86" s="150">
        <v>0</v>
      </c>
      <c r="P86" s="150">
        <v>0</v>
      </c>
    </row>
    <row r="87" spans="1:16" s="148" customFormat="1" ht="18" customHeight="1">
      <c r="A87" s="137"/>
      <c r="B87" s="158" t="s">
        <v>45</v>
      </c>
      <c r="C87" s="159">
        <v>4321</v>
      </c>
      <c r="D87" s="159">
        <v>4392</v>
      </c>
      <c r="E87" s="160">
        <f t="shared" si="4"/>
        <v>-0.01616575591985428</v>
      </c>
      <c r="F87" s="159">
        <v>10</v>
      </c>
      <c r="G87" s="159">
        <v>10</v>
      </c>
      <c r="H87" s="159">
        <v>203</v>
      </c>
      <c r="I87" s="159">
        <v>154</v>
      </c>
      <c r="J87" s="159">
        <v>0</v>
      </c>
      <c r="K87" s="159">
        <v>0</v>
      </c>
      <c r="L87" s="159">
        <v>0</v>
      </c>
      <c r="M87" s="159">
        <v>0</v>
      </c>
      <c r="N87" s="159">
        <v>2</v>
      </c>
      <c r="O87" s="159">
        <v>12</v>
      </c>
      <c r="P87" s="161">
        <v>92</v>
      </c>
    </row>
    <row r="88" spans="2:16" ht="14.25" customHeight="1">
      <c r="B88" s="149" t="s">
        <v>46</v>
      </c>
      <c r="C88" s="150">
        <v>1224</v>
      </c>
      <c r="D88" s="153">
        <v>1236</v>
      </c>
      <c r="E88" s="152">
        <f t="shared" si="4"/>
        <v>-0.009708737864077669</v>
      </c>
      <c r="F88" s="150">
        <v>5</v>
      </c>
      <c r="G88" s="150">
        <v>5</v>
      </c>
      <c r="H88" s="150">
        <v>27</v>
      </c>
      <c r="I88" s="150">
        <v>20</v>
      </c>
      <c r="J88" s="150">
        <v>0</v>
      </c>
      <c r="K88" s="150">
        <v>0</v>
      </c>
      <c r="L88" s="150">
        <v>0</v>
      </c>
      <c r="M88" s="150">
        <v>0</v>
      </c>
      <c r="N88" s="150">
        <v>0</v>
      </c>
      <c r="O88" s="150">
        <v>0</v>
      </c>
      <c r="P88" s="150">
        <v>19</v>
      </c>
    </row>
    <row r="89" spans="2:16" ht="14.25" customHeight="1">
      <c r="B89" s="149" t="s">
        <v>47</v>
      </c>
      <c r="C89" s="150">
        <v>1333</v>
      </c>
      <c r="D89" s="153">
        <v>1326</v>
      </c>
      <c r="E89" s="152">
        <f t="shared" si="4"/>
        <v>0.005279034690799397</v>
      </c>
      <c r="F89" s="150">
        <v>2</v>
      </c>
      <c r="G89" s="150">
        <v>2</v>
      </c>
      <c r="H89" s="150">
        <v>76</v>
      </c>
      <c r="I89" s="150">
        <v>34</v>
      </c>
      <c r="J89" s="150">
        <v>0</v>
      </c>
      <c r="K89" s="150">
        <v>0</v>
      </c>
      <c r="L89" s="150">
        <v>0</v>
      </c>
      <c r="M89" s="150">
        <v>0</v>
      </c>
      <c r="N89" s="150">
        <v>0</v>
      </c>
      <c r="O89" s="150">
        <v>3</v>
      </c>
      <c r="P89" s="150">
        <v>25</v>
      </c>
    </row>
    <row r="90" spans="2:16" ht="14.25" customHeight="1">
      <c r="B90" s="149" t="s">
        <v>48</v>
      </c>
      <c r="C90" s="164">
        <v>18</v>
      </c>
      <c r="D90" s="153">
        <v>15</v>
      </c>
      <c r="E90" s="165">
        <f t="shared" si="4"/>
        <v>0.2</v>
      </c>
      <c r="F90" s="150">
        <v>1</v>
      </c>
      <c r="G90" s="150">
        <v>0</v>
      </c>
      <c r="H90" s="150">
        <v>3</v>
      </c>
      <c r="I90" s="150">
        <v>24</v>
      </c>
      <c r="J90" s="150">
        <v>0</v>
      </c>
      <c r="K90" s="150">
        <v>0</v>
      </c>
      <c r="L90" s="150">
        <v>0</v>
      </c>
      <c r="M90" s="150">
        <v>0</v>
      </c>
      <c r="N90" s="150">
        <v>0</v>
      </c>
      <c r="O90" s="150">
        <v>5</v>
      </c>
      <c r="P90" s="150">
        <v>3</v>
      </c>
    </row>
    <row r="91" spans="2:16" ht="14.25" customHeight="1">
      <c r="B91" s="149" t="s">
        <v>49</v>
      </c>
      <c r="C91" s="150">
        <v>142</v>
      </c>
      <c r="D91" s="153">
        <v>135</v>
      </c>
      <c r="E91" s="152">
        <f t="shared" si="4"/>
        <v>0.05185185185185185</v>
      </c>
      <c r="F91" s="150">
        <v>0</v>
      </c>
      <c r="G91" s="150">
        <v>0</v>
      </c>
      <c r="H91" s="150">
        <v>23</v>
      </c>
      <c r="I91" s="150">
        <v>16</v>
      </c>
      <c r="J91" s="150">
        <v>0</v>
      </c>
      <c r="K91" s="150">
        <v>0</v>
      </c>
      <c r="L91" s="150">
        <v>0</v>
      </c>
      <c r="M91" s="150">
        <v>0</v>
      </c>
      <c r="N91" s="150">
        <v>0</v>
      </c>
      <c r="O91" s="150">
        <v>4</v>
      </c>
      <c r="P91" s="150">
        <v>6</v>
      </c>
    </row>
    <row r="92" spans="2:16" ht="14.25" customHeight="1">
      <c r="B92" s="149" t="s">
        <v>50</v>
      </c>
      <c r="C92" s="150">
        <v>1</v>
      </c>
      <c r="D92" s="153">
        <v>0</v>
      </c>
      <c r="E92" s="152">
        <f t="shared" si="4"/>
        <v>0</v>
      </c>
      <c r="F92" s="150">
        <v>0</v>
      </c>
      <c r="G92" s="150">
        <v>0</v>
      </c>
      <c r="H92" s="150">
        <v>2</v>
      </c>
      <c r="I92" s="150">
        <v>1</v>
      </c>
      <c r="J92" s="150">
        <v>0</v>
      </c>
      <c r="K92" s="150">
        <v>0</v>
      </c>
      <c r="L92" s="150">
        <v>0</v>
      </c>
      <c r="M92" s="150">
        <v>0</v>
      </c>
      <c r="N92" s="150">
        <v>0</v>
      </c>
      <c r="O92" s="150">
        <v>0</v>
      </c>
      <c r="P92" s="150">
        <v>0</v>
      </c>
    </row>
    <row r="93" spans="2:16" ht="14.25" customHeight="1">
      <c r="B93" s="149" t="s">
        <v>51</v>
      </c>
      <c r="C93" s="150">
        <v>77</v>
      </c>
      <c r="D93" s="153">
        <v>53</v>
      </c>
      <c r="E93" s="152">
        <f t="shared" si="4"/>
        <v>0.4528301886792453</v>
      </c>
      <c r="F93" s="150">
        <v>1</v>
      </c>
      <c r="G93" s="150">
        <v>2</v>
      </c>
      <c r="H93" s="150">
        <v>4</v>
      </c>
      <c r="I93" s="150">
        <v>7</v>
      </c>
      <c r="J93" s="150">
        <v>0</v>
      </c>
      <c r="K93" s="150">
        <v>0</v>
      </c>
      <c r="L93" s="150">
        <v>0</v>
      </c>
      <c r="M93" s="150">
        <v>0</v>
      </c>
      <c r="N93" s="150">
        <v>0</v>
      </c>
      <c r="O93" s="150">
        <v>0</v>
      </c>
      <c r="P93" s="150">
        <v>6</v>
      </c>
    </row>
    <row r="94" spans="2:16" ht="14.25" customHeight="1">
      <c r="B94" s="149" t="s">
        <v>52</v>
      </c>
      <c r="C94" s="150">
        <v>19</v>
      </c>
      <c r="D94" s="153">
        <v>22</v>
      </c>
      <c r="E94" s="152">
        <f t="shared" si="4"/>
        <v>-0.13636363636363635</v>
      </c>
      <c r="F94" s="150">
        <v>0</v>
      </c>
      <c r="G94" s="150">
        <v>0</v>
      </c>
      <c r="H94" s="150">
        <v>1</v>
      </c>
      <c r="I94" s="150">
        <v>0</v>
      </c>
      <c r="J94" s="150">
        <v>0</v>
      </c>
      <c r="K94" s="150">
        <v>0</v>
      </c>
      <c r="L94" s="150">
        <v>0</v>
      </c>
      <c r="M94" s="150">
        <v>0</v>
      </c>
      <c r="N94" s="150">
        <v>0</v>
      </c>
      <c r="O94" s="150">
        <v>0</v>
      </c>
      <c r="P94" s="150">
        <v>1</v>
      </c>
    </row>
    <row r="95" spans="2:16" ht="14.25" customHeight="1">
      <c r="B95" s="149" t="s">
        <v>53</v>
      </c>
      <c r="C95" s="150">
        <v>326</v>
      </c>
      <c r="D95" s="153">
        <v>358</v>
      </c>
      <c r="E95" s="152">
        <f t="shared" si="4"/>
        <v>-0.0893854748603352</v>
      </c>
      <c r="F95" s="150">
        <v>0</v>
      </c>
      <c r="G95" s="150">
        <v>1</v>
      </c>
      <c r="H95" s="150">
        <v>23</v>
      </c>
      <c r="I95" s="150">
        <v>18</v>
      </c>
      <c r="J95" s="150">
        <v>0</v>
      </c>
      <c r="K95" s="150">
        <v>0</v>
      </c>
      <c r="L95" s="150">
        <v>0</v>
      </c>
      <c r="M95" s="150">
        <v>0</v>
      </c>
      <c r="N95" s="150">
        <v>0</v>
      </c>
      <c r="O95" s="150">
        <v>0</v>
      </c>
      <c r="P95" s="150">
        <v>10</v>
      </c>
    </row>
    <row r="96" spans="2:16" ht="14.25" customHeight="1">
      <c r="B96" s="149" t="s">
        <v>54</v>
      </c>
      <c r="C96" s="150">
        <v>36</v>
      </c>
      <c r="D96" s="153">
        <v>45</v>
      </c>
      <c r="E96" s="152">
        <f t="shared" si="4"/>
        <v>-0.2</v>
      </c>
      <c r="F96" s="150">
        <v>0</v>
      </c>
      <c r="G96" s="150">
        <v>0</v>
      </c>
      <c r="H96" s="150">
        <v>11</v>
      </c>
      <c r="I96" s="150">
        <v>14</v>
      </c>
      <c r="J96" s="150">
        <v>0</v>
      </c>
      <c r="K96" s="150">
        <v>0</v>
      </c>
      <c r="L96" s="150">
        <v>0</v>
      </c>
      <c r="M96" s="150">
        <v>0</v>
      </c>
      <c r="N96" s="150">
        <v>0</v>
      </c>
      <c r="O96" s="150">
        <v>0</v>
      </c>
      <c r="P96" s="150">
        <v>4</v>
      </c>
    </row>
    <row r="97" spans="2:16" ht="14.25" customHeight="1">
      <c r="B97" s="149" t="s">
        <v>55</v>
      </c>
      <c r="C97" s="150">
        <v>9</v>
      </c>
      <c r="D97" s="153">
        <v>10</v>
      </c>
      <c r="E97" s="152">
        <f t="shared" si="4"/>
        <v>-0.1</v>
      </c>
      <c r="F97" s="150">
        <v>0</v>
      </c>
      <c r="G97" s="150">
        <v>0</v>
      </c>
      <c r="H97" s="150">
        <v>0</v>
      </c>
      <c r="I97" s="150">
        <v>0</v>
      </c>
      <c r="J97" s="150">
        <v>0</v>
      </c>
      <c r="K97" s="150">
        <v>0</v>
      </c>
      <c r="L97" s="150">
        <v>0</v>
      </c>
      <c r="M97" s="150">
        <v>0</v>
      </c>
      <c r="N97" s="150">
        <v>0</v>
      </c>
      <c r="O97" s="150">
        <v>0</v>
      </c>
      <c r="P97" s="150">
        <v>1</v>
      </c>
    </row>
    <row r="98" spans="2:16" ht="14.25" customHeight="1">
      <c r="B98" s="149" t="s">
        <v>56</v>
      </c>
      <c r="C98" s="150">
        <v>7</v>
      </c>
      <c r="D98" s="153">
        <v>6</v>
      </c>
      <c r="E98" s="152">
        <f t="shared" si="4"/>
        <v>0.16666666666666666</v>
      </c>
      <c r="F98" s="150">
        <v>0</v>
      </c>
      <c r="G98" s="150">
        <v>0</v>
      </c>
      <c r="H98" s="150">
        <v>7</v>
      </c>
      <c r="I98" s="150">
        <v>2</v>
      </c>
      <c r="J98" s="150">
        <v>0</v>
      </c>
      <c r="K98" s="150">
        <v>0</v>
      </c>
      <c r="L98" s="150">
        <v>0</v>
      </c>
      <c r="M98" s="150">
        <v>0</v>
      </c>
      <c r="N98" s="150">
        <v>2</v>
      </c>
      <c r="O98" s="150">
        <v>0</v>
      </c>
      <c r="P98" s="150">
        <v>1</v>
      </c>
    </row>
    <row r="99" spans="2:16" ht="14.25" customHeight="1">
      <c r="B99" s="149" t="s">
        <v>57</v>
      </c>
      <c r="C99" s="150">
        <v>0</v>
      </c>
      <c r="D99" s="153">
        <v>1</v>
      </c>
      <c r="E99" s="152">
        <f t="shared" si="4"/>
        <v>-1</v>
      </c>
      <c r="F99" s="150">
        <v>0</v>
      </c>
      <c r="G99" s="150">
        <v>0</v>
      </c>
      <c r="H99" s="150">
        <v>0</v>
      </c>
      <c r="I99" s="150">
        <v>0</v>
      </c>
      <c r="J99" s="150">
        <v>0</v>
      </c>
      <c r="K99" s="150">
        <v>0</v>
      </c>
      <c r="L99" s="150">
        <v>0</v>
      </c>
      <c r="M99" s="150">
        <v>0</v>
      </c>
      <c r="N99" s="150">
        <v>0</v>
      </c>
      <c r="O99" s="150">
        <v>0</v>
      </c>
      <c r="P99" s="150">
        <v>0</v>
      </c>
    </row>
    <row r="100" spans="2:16" ht="14.25" customHeight="1">
      <c r="B100" s="149" t="s">
        <v>58</v>
      </c>
      <c r="C100" s="150">
        <v>0</v>
      </c>
      <c r="D100" s="153">
        <v>0</v>
      </c>
      <c r="E100" s="152">
        <f t="shared" si="4"/>
        <v>0</v>
      </c>
      <c r="F100" s="150">
        <v>0</v>
      </c>
      <c r="G100" s="150">
        <v>0</v>
      </c>
      <c r="H100" s="150">
        <v>0</v>
      </c>
      <c r="I100" s="150">
        <v>0</v>
      </c>
      <c r="J100" s="150">
        <v>0</v>
      </c>
      <c r="K100" s="150">
        <v>0</v>
      </c>
      <c r="L100" s="150">
        <v>0</v>
      </c>
      <c r="M100" s="150">
        <v>0</v>
      </c>
      <c r="N100" s="150">
        <v>0</v>
      </c>
      <c r="O100" s="150">
        <v>0</v>
      </c>
      <c r="P100" s="150">
        <v>0</v>
      </c>
    </row>
    <row r="101" spans="2:16" ht="14.25" customHeight="1">
      <c r="B101" s="149" t="s">
        <v>59</v>
      </c>
      <c r="C101" s="150">
        <v>1113</v>
      </c>
      <c r="D101" s="153">
        <v>1144</v>
      </c>
      <c r="E101" s="152">
        <f t="shared" si="4"/>
        <v>-0.027097902097902096</v>
      </c>
      <c r="F101" s="150">
        <v>1</v>
      </c>
      <c r="G101" s="150">
        <v>0</v>
      </c>
      <c r="H101" s="150">
        <v>24</v>
      </c>
      <c r="I101" s="150">
        <v>17</v>
      </c>
      <c r="J101" s="150">
        <v>0</v>
      </c>
      <c r="K101" s="150">
        <v>0</v>
      </c>
      <c r="L101" s="150">
        <v>0</v>
      </c>
      <c r="M101" s="150">
        <v>0</v>
      </c>
      <c r="N101" s="150">
        <v>0</v>
      </c>
      <c r="O101" s="150">
        <v>0</v>
      </c>
      <c r="P101" s="150">
        <v>13</v>
      </c>
    </row>
    <row r="102" spans="2:16" ht="14.25" customHeight="1">
      <c r="B102" s="149" t="s">
        <v>60</v>
      </c>
      <c r="C102" s="150">
        <v>0</v>
      </c>
      <c r="D102" s="153">
        <v>0</v>
      </c>
      <c r="E102" s="152">
        <f t="shared" si="4"/>
        <v>0</v>
      </c>
      <c r="F102" s="150">
        <v>0</v>
      </c>
      <c r="G102" s="150">
        <v>0</v>
      </c>
      <c r="H102" s="150">
        <v>0</v>
      </c>
      <c r="I102" s="150">
        <v>0</v>
      </c>
      <c r="J102" s="150">
        <v>0</v>
      </c>
      <c r="K102" s="150">
        <v>0</v>
      </c>
      <c r="L102" s="150">
        <v>0</v>
      </c>
      <c r="M102" s="150">
        <v>0</v>
      </c>
      <c r="N102" s="150">
        <v>0</v>
      </c>
      <c r="O102" s="150">
        <v>0</v>
      </c>
      <c r="P102" s="150">
        <v>0</v>
      </c>
    </row>
    <row r="103" spans="2:16" ht="14.25" customHeight="1">
      <c r="B103" s="149" t="s">
        <v>61</v>
      </c>
      <c r="C103" s="150">
        <v>0</v>
      </c>
      <c r="D103" s="153">
        <v>1</v>
      </c>
      <c r="E103" s="152">
        <f t="shared" si="4"/>
        <v>-1</v>
      </c>
      <c r="F103" s="150">
        <v>0</v>
      </c>
      <c r="G103" s="150">
        <v>0</v>
      </c>
      <c r="H103" s="150">
        <v>0</v>
      </c>
      <c r="I103" s="150">
        <v>0</v>
      </c>
      <c r="J103" s="150">
        <v>0</v>
      </c>
      <c r="K103" s="150">
        <v>0</v>
      </c>
      <c r="L103" s="150">
        <v>0</v>
      </c>
      <c r="M103" s="150">
        <v>0</v>
      </c>
      <c r="N103" s="150">
        <v>0</v>
      </c>
      <c r="O103" s="150">
        <v>0</v>
      </c>
      <c r="P103" s="150">
        <v>0</v>
      </c>
    </row>
    <row r="104" spans="2:16" ht="14.25" customHeight="1">
      <c r="B104" s="149" t="s">
        <v>62</v>
      </c>
      <c r="C104" s="150">
        <v>6</v>
      </c>
      <c r="D104" s="153">
        <v>11</v>
      </c>
      <c r="E104" s="152">
        <f t="shared" si="4"/>
        <v>-0.45454545454545453</v>
      </c>
      <c r="F104" s="150">
        <v>0</v>
      </c>
      <c r="G104" s="150">
        <v>0</v>
      </c>
      <c r="H104" s="150">
        <v>0</v>
      </c>
      <c r="I104" s="150">
        <v>0</v>
      </c>
      <c r="J104" s="150">
        <v>0</v>
      </c>
      <c r="K104" s="150">
        <v>0</v>
      </c>
      <c r="L104" s="150">
        <v>0</v>
      </c>
      <c r="M104" s="150">
        <v>0</v>
      </c>
      <c r="N104" s="150">
        <v>0</v>
      </c>
      <c r="O104" s="150">
        <v>0</v>
      </c>
      <c r="P104" s="150">
        <v>0</v>
      </c>
    </row>
    <row r="105" spans="2:16" ht="14.25" customHeight="1">
      <c r="B105" s="149" t="s">
        <v>63</v>
      </c>
      <c r="C105" s="150">
        <v>0</v>
      </c>
      <c r="D105" s="153">
        <v>4</v>
      </c>
      <c r="E105" s="152">
        <f t="shared" si="4"/>
        <v>-1</v>
      </c>
      <c r="F105" s="150">
        <v>0</v>
      </c>
      <c r="G105" s="150">
        <v>0</v>
      </c>
      <c r="H105" s="150">
        <v>0</v>
      </c>
      <c r="I105" s="150">
        <v>0</v>
      </c>
      <c r="J105" s="150">
        <v>0</v>
      </c>
      <c r="K105" s="150">
        <v>0</v>
      </c>
      <c r="L105" s="150">
        <v>0</v>
      </c>
      <c r="M105" s="150">
        <v>0</v>
      </c>
      <c r="N105" s="150">
        <v>0</v>
      </c>
      <c r="O105" s="150">
        <v>0</v>
      </c>
      <c r="P105" s="150">
        <v>0</v>
      </c>
    </row>
    <row r="106" spans="2:16" ht="14.25" customHeight="1">
      <c r="B106" s="149" t="s">
        <v>64</v>
      </c>
      <c r="C106" s="150">
        <v>3</v>
      </c>
      <c r="D106" s="153">
        <v>9</v>
      </c>
      <c r="E106" s="152">
        <f t="shared" si="4"/>
        <v>-0.6666666666666666</v>
      </c>
      <c r="F106" s="150">
        <v>0</v>
      </c>
      <c r="G106" s="150">
        <v>0</v>
      </c>
      <c r="H106" s="150">
        <v>1</v>
      </c>
      <c r="I106" s="150">
        <v>0</v>
      </c>
      <c r="J106" s="150">
        <v>0</v>
      </c>
      <c r="K106" s="150">
        <v>0</v>
      </c>
      <c r="L106" s="150">
        <v>0</v>
      </c>
      <c r="M106" s="150">
        <v>0</v>
      </c>
      <c r="N106" s="150">
        <v>0</v>
      </c>
      <c r="O106" s="150">
        <v>0</v>
      </c>
      <c r="P106" s="150">
        <v>0</v>
      </c>
    </row>
    <row r="107" spans="2:16" ht="14.25" customHeight="1">
      <c r="B107" s="149" t="s">
        <v>65</v>
      </c>
      <c r="C107" s="150">
        <v>1</v>
      </c>
      <c r="D107" s="153">
        <v>0</v>
      </c>
      <c r="E107" s="152">
        <f aca="true" t="shared" si="5" ref="E107:E138">IF(IF(D107="S/D",0,D107)&lt;&gt;0,(C107-D107)/D107,0)</f>
        <v>0</v>
      </c>
      <c r="F107" s="150">
        <v>0</v>
      </c>
      <c r="G107" s="150">
        <v>0</v>
      </c>
      <c r="H107" s="150">
        <v>0</v>
      </c>
      <c r="I107" s="150">
        <v>0</v>
      </c>
      <c r="J107" s="150">
        <v>0</v>
      </c>
      <c r="K107" s="150">
        <v>0</v>
      </c>
      <c r="L107" s="150">
        <v>0</v>
      </c>
      <c r="M107" s="150">
        <v>0</v>
      </c>
      <c r="N107" s="150">
        <v>0</v>
      </c>
      <c r="O107" s="150">
        <v>0</v>
      </c>
      <c r="P107" s="150">
        <v>0</v>
      </c>
    </row>
    <row r="108" spans="2:16" ht="14.25" customHeight="1">
      <c r="B108" s="149" t="s">
        <v>66</v>
      </c>
      <c r="C108" s="150">
        <v>0</v>
      </c>
      <c r="D108" s="153">
        <v>0</v>
      </c>
      <c r="E108" s="152">
        <f t="shared" si="5"/>
        <v>0</v>
      </c>
      <c r="F108" s="150">
        <v>0</v>
      </c>
      <c r="G108" s="150">
        <v>0</v>
      </c>
      <c r="H108" s="150">
        <v>0</v>
      </c>
      <c r="I108" s="150">
        <v>0</v>
      </c>
      <c r="J108" s="150">
        <v>0</v>
      </c>
      <c r="K108" s="150">
        <v>0</v>
      </c>
      <c r="L108" s="150">
        <v>0</v>
      </c>
      <c r="M108" s="150">
        <v>0</v>
      </c>
      <c r="N108" s="150">
        <v>0</v>
      </c>
      <c r="O108" s="150">
        <v>0</v>
      </c>
      <c r="P108" s="150">
        <v>0</v>
      </c>
    </row>
    <row r="109" spans="2:16" ht="14.25" customHeight="1">
      <c r="B109" s="149" t="s">
        <v>67</v>
      </c>
      <c r="C109" s="150">
        <v>0</v>
      </c>
      <c r="D109" s="153">
        <v>7</v>
      </c>
      <c r="E109" s="152">
        <f t="shared" si="5"/>
        <v>-1</v>
      </c>
      <c r="F109" s="150">
        <v>0</v>
      </c>
      <c r="G109" s="150">
        <v>0</v>
      </c>
      <c r="H109" s="150">
        <v>0</v>
      </c>
      <c r="I109" s="150">
        <v>0</v>
      </c>
      <c r="J109" s="150">
        <v>0</v>
      </c>
      <c r="K109" s="150">
        <v>0</v>
      </c>
      <c r="L109" s="150">
        <v>0</v>
      </c>
      <c r="M109" s="150">
        <v>0</v>
      </c>
      <c r="N109" s="150">
        <v>0</v>
      </c>
      <c r="O109" s="150">
        <v>0</v>
      </c>
      <c r="P109" s="150">
        <v>0</v>
      </c>
    </row>
    <row r="110" spans="2:16" ht="14.25" customHeight="1">
      <c r="B110" s="149" t="s">
        <v>68</v>
      </c>
      <c r="C110" s="150">
        <v>0</v>
      </c>
      <c r="D110" s="153">
        <v>3</v>
      </c>
      <c r="E110" s="152">
        <f t="shared" si="5"/>
        <v>-1</v>
      </c>
      <c r="F110" s="150">
        <v>0</v>
      </c>
      <c r="G110" s="150">
        <v>0</v>
      </c>
      <c r="H110" s="150">
        <v>0</v>
      </c>
      <c r="I110" s="150">
        <v>0</v>
      </c>
      <c r="J110" s="150">
        <v>0</v>
      </c>
      <c r="K110" s="150">
        <v>0</v>
      </c>
      <c r="L110" s="150">
        <v>0</v>
      </c>
      <c r="M110" s="150">
        <v>0</v>
      </c>
      <c r="N110" s="150">
        <v>0</v>
      </c>
      <c r="O110" s="150">
        <v>0</v>
      </c>
      <c r="P110" s="150">
        <v>0</v>
      </c>
    </row>
    <row r="111" spans="2:16" ht="14.25" customHeight="1">
      <c r="B111" s="149" t="s">
        <v>69</v>
      </c>
      <c r="C111" s="150">
        <v>6</v>
      </c>
      <c r="D111" s="153">
        <v>5</v>
      </c>
      <c r="E111" s="152">
        <f t="shared" si="5"/>
        <v>0.2</v>
      </c>
      <c r="F111" s="150">
        <v>0</v>
      </c>
      <c r="G111" s="150">
        <v>0</v>
      </c>
      <c r="H111" s="150">
        <v>1</v>
      </c>
      <c r="I111" s="150">
        <v>1</v>
      </c>
      <c r="J111" s="150">
        <v>0</v>
      </c>
      <c r="K111" s="150">
        <v>0</v>
      </c>
      <c r="L111" s="150">
        <v>0</v>
      </c>
      <c r="M111" s="150">
        <v>0</v>
      </c>
      <c r="N111" s="150">
        <v>0</v>
      </c>
      <c r="O111" s="150">
        <v>0</v>
      </c>
      <c r="P111" s="150">
        <v>2</v>
      </c>
    </row>
    <row r="112" spans="2:16" ht="14.25" customHeight="1">
      <c r="B112" s="154" t="s">
        <v>70</v>
      </c>
      <c r="C112" s="150">
        <v>0</v>
      </c>
      <c r="D112" s="156">
        <v>0</v>
      </c>
      <c r="E112" s="157">
        <f t="shared" si="5"/>
        <v>0</v>
      </c>
      <c r="F112" s="150">
        <v>0</v>
      </c>
      <c r="G112" s="150">
        <v>0</v>
      </c>
      <c r="H112" s="155">
        <v>0</v>
      </c>
      <c r="I112" s="155">
        <v>0</v>
      </c>
      <c r="J112" s="150">
        <v>0</v>
      </c>
      <c r="K112" s="150">
        <v>0</v>
      </c>
      <c r="L112" s="150">
        <v>0</v>
      </c>
      <c r="M112" s="150">
        <v>0</v>
      </c>
      <c r="N112" s="150">
        <v>0</v>
      </c>
      <c r="O112" s="150">
        <v>0</v>
      </c>
      <c r="P112" s="150">
        <v>1</v>
      </c>
    </row>
    <row r="113" spans="2:16" ht="14.25" customHeight="1">
      <c r="B113" s="154" t="s">
        <v>71</v>
      </c>
      <c r="C113" s="150">
        <v>0</v>
      </c>
      <c r="D113" s="156">
        <v>1</v>
      </c>
      <c r="E113" s="157">
        <f t="shared" si="5"/>
        <v>-1</v>
      </c>
      <c r="F113" s="150">
        <v>0</v>
      </c>
      <c r="G113" s="150">
        <v>0</v>
      </c>
      <c r="H113" s="155">
        <v>0</v>
      </c>
      <c r="I113" s="155">
        <v>0</v>
      </c>
      <c r="J113" s="150">
        <v>0</v>
      </c>
      <c r="K113" s="150">
        <v>0</v>
      </c>
      <c r="L113" s="150">
        <v>0</v>
      </c>
      <c r="M113" s="150">
        <v>0</v>
      </c>
      <c r="N113" s="150">
        <v>0</v>
      </c>
      <c r="O113" s="150">
        <v>0</v>
      </c>
      <c r="P113" s="150">
        <v>0</v>
      </c>
    </row>
    <row r="114" spans="2:16" ht="14.25" customHeight="1">
      <c r="B114" s="154" t="s">
        <v>72</v>
      </c>
      <c r="C114" s="150">
        <v>0</v>
      </c>
      <c r="D114" s="156">
        <v>0</v>
      </c>
      <c r="E114" s="157">
        <f t="shared" si="5"/>
        <v>0</v>
      </c>
      <c r="F114" s="150">
        <v>0</v>
      </c>
      <c r="G114" s="150">
        <v>0</v>
      </c>
      <c r="H114" s="155">
        <v>0</v>
      </c>
      <c r="I114" s="155">
        <v>0</v>
      </c>
      <c r="J114" s="150">
        <v>0</v>
      </c>
      <c r="K114" s="150">
        <v>0</v>
      </c>
      <c r="L114" s="150">
        <v>0</v>
      </c>
      <c r="M114" s="150">
        <v>0</v>
      </c>
      <c r="N114" s="150">
        <v>0</v>
      </c>
      <c r="O114" s="150">
        <v>0</v>
      </c>
      <c r="P114" s="150">
        <v>0</v>
      </c>
    </row>
    <row r="115" spans="2:16" ht="14.25" customHeight="1">
      <c r="B115" s="154" t="s">
        <v>73</v>
      </c>
      <c r="C115" s="150">
        <v>0</v>
      </c>
      <c r="D115" s="156">
        <v>0</v>
      </c>
      <c r="E115" s="157">
        <f t="shared" si="5"/>
        <v>0</v>
      </c>
      <c r="F115" s="150">
        <v>0</v>
      </c>
      <c r="G115" s="150">
        <v>0</v>
      </c>
      <c r="H115" s="155">
        <v>0</v>
      </c>
      <c r="I115" s="155">
        <v>0</v>
      </c>
      <c r="J115" s="150">
        <v>0</v>
      </c>
      <c r="K115" s="150">
        <v>0</v>
      </c>
      <c r="L115" s="150">
        <v>0</v>
      </c>
      <c r="M115" s="150">
        <v>0</v>
      </c>
      <c r="N115" s="150">
        <v>0</v>
      </c>
      <c r="O115" s="150">
        <v>0</v>
      </c>
      <c r="P115" s="150">
        <v>0</v>
      </c>
    </row>
    <row r="116" spans="1:16" s="148" customFormat="1" ht="18" customHeight="1">
      <c r="A116" s="137"/>
      <c r="B116" s="158" t="s">
        <v>74</v>
      </c>
      <c r="C116" s="159">
        <v>0</v>
      </c>
      <c r="D116" s="159">
        <v>1</v>
      </c>
      <c r="E116" s="160">
        <f t="shared" si="5"/>
        <v>-1</v>
      </c>
      <c r="F116" s="159">
        <v>0</v>
      </c>
      <c r="G116" s="159">
        <v>0</v>
      </c>
      <c r="H116" s="159">
        <v>1</v>
      </c>
      <c r="I116" s="159">
        <v>1</v>
      </c>
      <c r="J116" s="159">
        <v>0</v>
      </c>
      <c r="K116" s="159">
        <v>0</v>
      </c>
      <c r="L116" s="159">
        <v>0</v>
      </c>
      <c r="M116" s="159">
        <v>0</v>
      </c>
      <c r="N116" s="159">
        <v>0</v>
      </c>
      <c r="O116" s="159">
        <v>0</v>
      </c>
      <c r="P116" s="161">
        <v>0</v>
      </c>
    </row>
    <row r="117" spans="2:16" ht="14.25" customHeight="1">
      <c r="B117" s="149" t="s">
        <v>75</v>
      </c>
      <c r="C117" s="150">
        <v>0</v>
      </c>
      <c r="D117" s="153">
        <v>1</v>
      </c>
      <c r="E117" s="152">
        <f t="shared" si="5"/>
        <v>-1</v>
      </c>
      <c r="F117" s="150">
        <v>0</v>
      </c>
      <c r="G117" s="150">
        <v>0</v>
      </c>
      <c r="H117" s="150">
        <v>1</v>
      </c>
      <c r="I117" s="150">
        <v>1</v>
      </c>
      <c r="J117" s="150">
        <v>0</v>
      </c>
      <c r="K117" s="150">
        <v>0</v>
      </c>
      <c r="L117" s="150">
        <v>0</v>
      </c>
      <c r="M117" s="150">
        <v>0</v>
      </c>
      <c r="N117" s="150">
        <v>0</v>
      </c>
      <c r="O117" s="150">
        <v>0</v>
      </c>
      <c r="P117" s="150">
        <v>0</v>
      </c>
    </row>
    <row r="118" spans="2:16" ht="14.25" customHeight="1">
      <c r="B118" s="149" t="s">
        <v>76</v>
      </c>
      <c r="C118" s="150">
        <v>0</v>
      </c>
      <c r="D118" s="153">
        <v>0</v>
      </c>
      <c r="E118" s="152">
        <f t="shared" si="5"/>
        <v>0</v>
      </c>
      <c r="F118" s="150">
        <v>0</v>
      </c>
      <c r="G118" s="150">
        <v>0</v>
      </c>
      <c r="H118" s="150">
        <v>0</v>
      </c>
      <c r="I118" s="150">
        <v>0</v>
      </c>
      <c r="J118" s="150">
        <v>0</v>
      </c>
      <c r="K118" s="150">
        <v>0</v>
      </c>
      <c r="L118" s="150">
        <v>0</v>
      </c>
      <c r="M118" s="150">
        <v>0</v>
      </c>
      <c r="N118" s="150">
        <v>0</v>
      </c>
      <c r="O118" s="150">
        <v>0</v>
      </c>
      <c r="P118" s="150">
        <v>0</v>
      </c>
    </row>
    <row r="119" spans="2:16" ht="14.25" customHeight="1">
      <c r="B119" s="149" t="s">
        <v>77</v>
      </c>
      <c r="C119" s="150">
        <v>0</v>
      </c>
      <c r="D119" s="153">
        <v>0</v>
      </c>
      <c r="E119" s="152">
        <f t="shared" si="5"/>
        <v>0</v>
      </c>
      <c r="F119" s="150">
        <v>0</v>
      </c>
      <c r="G119" s="150">
        <v>0</v>
      </c>
      <c r="H119" s="150">
        <v>0</v>
      </c>
      <c r="I119" s="150">
        <v>0</v>
      </c>
      <c r="J119" s="150">
        <v>0</v>
      </c>
      <c r="K119" s="150">
        <v>0</v>
      </c>
      <c r="L119" s="150">
        <v>0</v>
      </c>
      <c r="M119" s="150">
        <v>0</v>
      </c>
      <c r="N119" s="150">
        <v>0</v>
      </c>
      <c r="O119" s="150">
        <v>0</v>
      </c>
      <c r="P119" s="150">
        <v>0</v>
      </c>
    </row>
    <row r="120" spans="2:16" ht="14.25" customHeight="1">
      <c r="B120" s="149" t="s">
        <v>78</v>
      </c>
      <c r="C120" s="150">
        <v>0</v>
      </c>
      <c r="D120" s="153">
        <v>0</v>
      </c>
      <c r="E120" s="152">
        <f t="shared" si="5"/>
        <v>0</v>
      </c>
      <c r="F120" s="150">
        <v>0</v>
      </c>
      <c r="G120" s="150">
        <v>0</v>
      </c>
      <c r="H120" s="150">
        <v>0</v>
      </c>
      <c r="I120" s="150">
        <v>0</v>
      </c>
      <c r="J120" s="150">
        <v>0</v>
      </c>
      <c r="K120" s="150">
        <v>0</v>
      </c>
      <c r="L120" s="150">
        <v>0</v>
      </c>
      <c r="M120" s="150">
        <v>0</v>
      </c>
      <c r="N120" s="150">
        <v>0</v>
      </c>
      <c r="O120" s="150">
        <v>0</v>
      </c>
      <c r="P120" s="150">
        <v>0</v>
      </c>
    </row>
    <row r="121" spans="2:16" ht="14.25" customHeight="1">
      <c r="B121" s="154" t="s">
        <v>79</v>
      </c>
      <c r="C121" s="150">
        <v>0</v>
      </c>
      <c r="D121" s="156">
        <v>0</v>
      </c>
      <c r="E121" s="157">
        <f t="shared" si="5"/>
        <v>0</v>
      </c>
      <c r="F121" s="150">
        <v>0</v>
      </c>
      <c r="G121" s="150">
        <v>0</v>
      </c>
      <c r="H121" s="150">
        <v>0</v>
      </c>
      <c r="I121" s="150">
        <v>0</v>
      </c>
      <c r="J121" s="150">
        <v>0</v>
      </c>
      <c r="K121" s="150">
        <v>0</v>
      </c>
      <c r="L121" s="150">
        <v>0</v>
      </c>
      <c r="M121" s="150">
        <v>0</v>
      </c>
      <c r="N121" s="150">
        <v>0</v>
      </c>
      <c r="O121" s="150">
        <v>0</v>
      </c>
      <c r="P121" s="150">
        <v>0</v>
      </c>
    </row>
    <row r="122" spans="1:16" s="148" customFormat="1" ht="18" customHeight="1">
      <c r="A122" s="137"/>
      <c r="B122" s="158" t="s">
        <v>80</v>
      </c>
      <c r="C122" s="159">
        <v>12</v>
      </c>
      <c r="D122" s="159">
        <v>5</v>
      </c>
      <c r="E122" s="160">
        <f t="shared" si="5"/>
        <v>1.4</v>
      </c>
      <c r="F122" s="159">
        <v>0</v>
      </c>
      <c r="G122" s="159">
        <v>0</v>
      </c>
      <c r="H122" s="159">
        <v>0</v>
      </c>
      <c r="I122" s="159">
        <v>1</v>
      </c>
      <c r="J122" s="159">
        <v>0</v>
      </c>
      <c r="K122" s="159">
        <v>0</v>
      </c>
      <c r="L122" s="159">
        <v>0</v>
      </c>
      <c r="M122" s="159">
        <v>0</v>
      </c>
      <c r="N122" s="159">
        <v>0</v>
      </c>
      <c r="O122" s="159">
        <v>0</v>
      </c>
      <c r="P122" s="161">
        <v>4</v>
      </c>
    </row>
    <row r="123" spans="2:16" ht="14.25" customHeight="1">
      <c r="B123" s="149" t="s">
        <v>81</v>
      </c>
      <c r="C123" s="150">
        <v>1</v>
      </c>
      <c r="D123" s="153">
        <v>2</v>
      </c>
      <c r="E123" s="152">
        <f t="shared" si="5"/>
        <v>-0.5</v>
      </c>
      <c r="F123" s="150">
        <v>0</v>
      </c>
      <c r="G123" s="150">
        <v>0</v>
      </c>
      <c r="H123" s="150">
        <v>0</v>
      </c>
      <c r="I123" s="150">
        <v>0</v>
      </c>
      <c r="J123" s="150">
        <v>0</v>
      </c>
      <c r="K123" s="150">
        <v>0</v>
      </c>
      <c r="L123" s="150">
        <v>0</v>
      </c>
      <c r="M123" s="150">
        <v>0</v>
      </c>
      <c r="N123" s="150">
        <v>0</v>
      </c>
      <c r="O123" s="150">
        <v>0</v>
      </c>
      <c r="P123" s="150">
        <v>0</v>
      </c>
    </row>
    <row r="124" spans="2:16" ht="14.25" customHeight="1">
      <c r="B124" s="149" t="s">
        <v>82</v>
      </c>
      <c r="C124" s="150">
        <v>0</v>
      </c>
      <c r="D124" s="153">
        <v>0</v>
      </c>
      <c r="E124" s="152">
        <f t="shared" si="5"/>
        <v>0</v>
      </c>
      <c r="F124" s="150">
        <v>0</v>
      </c>
      <c r="G124" s="150">
        <v>0</v>
      </c>
      <c r="H124" s="150">
        <v>0</v>
      </c>
      <c r="I124" s="150">
        <v>0</v>
      </c>
      <c r="J124" s="150">
        <v>0</v>
      </c>
      <c r="K124" s="150">
        <v>0</v>
      </c>
      <c r="L124" s="150">
        <v>0</v>
      </c>
      <c r="M124" s="150">
        <v>0</v>
      </c>
      <c r="N124" s="150">
        <v>0</v>
      </c>
      <c r="O124" s="150">
        <v>0</v>
      </c>
      <c r="P124" s="150">
        <v>0</v>
      </c>
    </row>
    <row r="125" spans="2:16" ht="14.25" customHeight="1">
      <c r="B125" s="149" t="s">
        <v>83</v>
      </c>
      <c r="C125" s="150">
        <v>1</v>
      </c>
      <c r="D125" s="153">
        <v>0</v>
      </c>
      <c r="E125" s="152">
        <f t="shared" si="5"/>
        <v>0</v>
      </c>
      <c r="F125" s="150">
        <v>0</v>
      </c>
      <c r="G125" s="150">
        <v>0</v>
      </c>
      <c r="H125" s="150">
        <v>0</v>
      </c>
      <c r="I125" s="150">
        <v>0</v>
      </c>
      <c r="J125" s="150">
        <v>0</v>
      </c>
      <c r="K125" s="150">
        <v>0</v>
      </c>
      <c r="L125" s="150">
        <v>0</v>
      </c>
      <c r="M125" s="150">
        <v>0</v>
      </c>
      <c r="N125" s="150">
        <v>0</v>
      </c>
      <c r="O125" s="150">
        <v>0</v>
      </c>
      <c r="P125" s="150">
        <v>0</v>
      </c>
    </row>
    <row r="126" spans="2:16" ht="14.25" customHeight="1">
      <c r="B126" s="149" t="s">
        <v>84</v>
      </c>
      <c r="C126" s="150">
        <v>0</v>
      </c>
      <c r="D126" s="153">
        <v>0</v>
      </c>
      <c r="E126" s="152">
        <f t="shared" si="5"/>
        <v>0</v>
      </c>
      <c r="F126" s="150">
        <v>0</v>
      </c>
      <c r="G126" s="150">
        <v>0</v>
      </c>
      <c r="H126" s="150">
        <v>0</v>
      </c>
      <c r="I126" s="150">
        <v>0</v>
      </c>
      <c r="J126" s="150">
        <v>0</v>
      </c>
      <c r="K126" s="150">
        <v>0</v>
      </c>
      <c r="L126" s="150">
        <v>0</v>
      </c>
      <c r="M126" s="150">
        <v>0</v>
      </c>
      <c r="N126" s="150">
        <v>0</v>
      </c>
      <c r="O126" s="150">
        <v>0</v>
      </c>
      <c r="P126" s="150">
        <v>0</v>
      </c>
    </row>
    <row r="127" spans="2:16" ht="14.25" customHeight="1">
      <c r="B127" s="149" t="s">
        <v>85</v>
      </c>
      <c r="C127" s="164">
        <v>8</v>
      </c>
      <c r="D127" s="153">
        <v>3</v>
      </c>
      <c r="E127" s="152">
        <f t="shared" si="5"/>
        <v>1.6666666666666667</v>
      </c>
      <c r="F127" s="150">
        <v>0</v>
      </c>
      <c r="G127" s="150">
        <v>0</v>
      </c>
      <c r="H127" s="150">
        <v>0</v>
      </c>
      <c r="I127" s="150">
        <v>1</v>
      </c>
      <c r="J127" s="150">
        <v>0</v>
      </c>
      <c r="K127" s="150">
        <v>0</v>
      </c>
      <c r="L127" s="150">
        <v>0</v>
      </c>
      <c r="M127" s="150">
        <v>0</v>
      </c>
      <c r="N127" s="150">
        <v>0</v>
      </c>
      <c r="O127" s="150">
        <v>0</v>
      </c>
      <c r="P127" s="150">
        <v>4</v>
      </c>
    </row>
    <row r="128" spans="2:16" ht="14.25" customHeight="1">
      <c r="B128" s="154" t="s">
        <v>86</v>
      </c>
      <c r="C128" s="166">
        <v>2</v>
      </c>
      <c r="D128" s="156">
        <v>0</v>
      </c>
      <c r="E128" s="157">
        <f t="shared" si="5"/>
        <v>0</v>
      </c>
      <c r="F128" s="150">
        <v>0</v>
      </c>
      <c r="G128" s="150">
        <v>0</v>
      </c>
      <c r="H128" s="150">
        <v>0</v>
      </c>
      <c r="I128" s="155">
        <v>0</v>
      </c>
      <c r="J128" s="155">
        <v>0</v>
      </c>
      <c r="K128" s="155">
        <v>0</v>
      </c>
      <c r="L128" s="155">
        <v>0</v>
      </c>
      <c r="M128" s="150">
        <v>0</v>
      </c>
      <c r="N128" s="150">
        <v>0</v>
      </c>
      <c r="O128" s="150">
        <v>0</v>
      </c>
      <c r="P128" s="150">
        <v>0</v>
      </c>
    </row>
    <row r="129" spans="1:16" s="148" customFormat="1" ht="18" customHeight="1">
      <c r="A129" s="137"/>
      <c r="B129" s="158" t="s">
        <v>87</v>
      </c>
      <c r="C129" s="159">
        <v>0</v>
      </c>
      <c r="D129" s="159">
        <v>0</v>
      </c>
      <c r="E129" s="160">
        <f t="shared" si="5"/>
        <v>0</v>
      </c>
      <c r="F129" s="159">
        <v>0</v>
      </c>
      <c r="G129" s="159">
        <v>0</v>
      </c>
      <c r="H129" s="159">
        <v>0</v>
      </c>
      <c r="I129" s="159">
        <v>0</v>
      </c>
      <c r="J129" s="159">
        <v>0</v>
      </c>
      <c r="K129" s="159">
        <v>0</v>
      </c>
      <c r="L129" s="159">
        <v>0</v>
      </c>
      <c r="M129" s="159">
        <v>0</v>
      </c>
      <c r="N129" s="159">
        <v>0</v>
      </c>
      <c r="O129" s="159">
        <v>0</v>
      </c>
      <c r="P129" s="161">
        <v>0</v>
      </c>
    </row>
    <row r="130" spans="2:16" ht="14.25" customHeight="1">
      <c r="B130" s="149" t="s">
        <v>88</v>
      </c>
      <c r="C130" s="150">
        <v>0</v>
      </c>
      <c r="D130" s="153">
        <v>0</v>
      </c>
      <c r="E130" s="152">
        <f t="shared" si="5"/>
        <v>0</v>
      </c>
      <c r="F130" s="150">
        <v>0</v>
      </c>
      <c r="G130" s="150">
        <v>0</v>
      </c>
      <c r="H130" s="150">
        <v>0</v>
      </c>
      <c r="I130" s="150">
        <v>0</v>
      </c>
      <c r="J130" s="150">
        <v>0</v>
      </c>
      <c r="K130" s="150">
        <v>0</v>
      </c>
      <c r="L130" s="150">
        <v>0</v>
      </c>
      <c r="M130" s="150">
        <v>0</v>
      </c>
      <c r="N130" s="150">
        <v>0</v>
      </c>
      <c r="O130" s="150">
        <v>0</v>
      </c>
      <c r="P130" s="150">
        <v>0</v>
      </c>
    </row>
    <row r="131" spans="2:16" ht="14.25" customHeight="1">
      <c r="B131" s="154" t="s">
        <v>89</v>
      </c>
      <c r="C131" s="155">
        <v>0</v>
      </c>
      <c r="D131" s="156">
        <v>0</v>
      </c>
      <c r="E131" s="157">
        <f t="shared" si="5"/>
        <v>0</v>
      </c>
      <c r="F131" s="155">
        <v>0</v>
      </c>
      <c r="G131" s="150">
        <v>0</v>
      </c>
      <c r="H131" s="155">
        <v>0</v>
      </c>
      <c r="I131" s="150">
        <v>0</v>
      </c>
      <c r="J131" s="150">
        <v>0</v>
      </c>
      <c r="K131" s="150">
        <v>0</v>
      </c>
      <c r="L131" s="150">
        <v>0</v>
      </c>
      <c r="M131" s="155">
        <v>0</v>
      </c>
      <c r="N131" s="155">
        <v>0</v>
      </c>
      <c r="O131" s="150">
        <v>0</v>
      </c>
      <c r="P131" s="150">
        <v>0</v>
      </c>
    </row>
    <row r="132" spans="1:16" s="148" customFormat="1" ht="18" customHeight="1">
      <c r="A132" s="137"/>
      <c r="B132" s="158" t="s">
        <v>90</v>
      </c>
      <c r="C132" s="159">
        <v>17</v>
      </c>
      <c r="D132" s="159">
        <v>14</v>
      </c>
      <c r="E132" s="160">
        <f t="shared" si="5"/>
        <v>0.21428571428571427</v>
      </c>
      <c r="F132" s="159">
        <v>0</v>
      </c>
      <c r="G132" s="159">
        <v>0</v>
      </c>
      <c r="H132" s="159">
        <v>2</v>
      </c>
      <c r="I132" s="159">
        <v>1</v>
      </c>
      <c r="J132" s="159">
        <v>0</v>
      </c>
      <c r="K132" s="159">
        <v>0</v>
      </c>
      <c r="L132" s="159">
        <v>0</v>
      </c>
      <c r="M132" s="159">
        <v>0</v>
      </c>
      <c r="N132" s="159">
        <v>8</v>
      </c>
      <c r="O132" s="159">
        <v>0</v>
      </c>
      <c r="P132" s="161">
        <v>2</v>
      </c>
    </row>
    <row r="133" spans="2:16" ht="14.25" customHeight="1">
      <c r="B133" s="149" t="s">
        <v>91</v>
      </c>
      <c r="C133" s="150">
        <v>2</v>
      </c>
      <c r="D133" s="153">
        <v>1</v>
      </c>
      <c r="E133" s="152">
        <f t="shared" si="5"/>
        <v>1</v>
      </c>
      <c r="F133" s="150">
        <v>0</v>
      </c>
      <c r="G133" s="150">
        <v>0</v>
      </c>
      <c r="H133" s="150">
        <v>0</v>
      </c>
      <c r="I133" s="150">
        <v>0</v>
      </c>
      <c r="J133" s="150">
        <v>0</v>
      </c>
      <c r="K133" s="150">
        <v>0</v>
      </c>
      <c r="L133" s="150">
        <v>0</v>
      </c>
      <c r="M133" s="150">
        <v>0</v>
      </c>
      <c r="N133" s="150">
        <v>2</v>
      </c>
      <c r="O133" s="150">
        <v>0</v>
      </c>
      <c r="P133" s="150">
        <v>0</v>
      </c>
    </row>
    <row r="134" spans="2:16" ht="14.25" customHeight="1">
      <c r="B134" s="149" t="s">
        <v>92</v>
      </c>
      <c r="C134" s="150">
        <v>0</v>
      </c>
      <c r="D134" s="153">
        <v>0</v>
      </c>
      <c r="E134" s="152">
        <f t="shared" si="5"/>
        <v>0</v>
      </c>
      <c r="F134" s="150">
        <v>0</v>
      </c>
      <c r="G134" s="150">
        <v>0</v>
      </c>
      <c r="H134" s="150">
        <v>0</v>
      </c>
      <c r="I134" s="150">
        <v>0</v>
      </c>
      <c r="J134" s="150">
        <v>0</v>
      </c>
      <c r="K134" s="150">
        <v>0</v>
      </c>
      <c r="L134" s="150">
        <v>0</v>
      </c>
      <c r="M134" s="150">
        <v>0</v>
      </c>
      <c r="N134" s="150">
        <v>2</v>
      </c>
      <c r="O134" s="150">
        <v>0</v>
      </c>
      <c r="P134" s="150">
        <v>0</v>
      </c>
    </row>
    <row r="135" spans="2:16" ht="14.25" customHeight="1">
      <c r="B135" s="149" t="s">
        <v>93</v>
      </c>
      <c r="C135" s="150">
        <v>0</v>
      </c>
      <c r="D135" s="153">
        <v>0</v>
      </c>
      <c r="E135" s="152">
        <f t="shared" si="5"/>
        <v>0</v>
      </c>
      <c r="F135" s="150">
        <v>0</v>
      </c>
      <c r="G135" s="150">
        <v>0</v>
      </c>
      <c r="H135" s="150">
        <v>0</v>
      </c>
      <c r="I135" s="150">
        <v>0</v>
      </c>
      <c r="J135" s="150">
        <v>0</v>
      </c>
      <c r="K135" s="150">
        <v>0</v>
      </c>
      <c r="L135" s="150">
        <v>0</v>
      </c>
      <c r="M135" s="150">
        <v>0</v>
      </c>
      <c r="N135" s="150">
        <v>0</v>
      </c>
      <c r="O135" s="150">
        <v>0</v>
      </c>
      <c r="P135" s="150">
        <v>0</v>
      </c>
    </row>
    <row r="136" spans="2:16" ht="14.25" customHeight="1">
      <c r="B136" s="149" t="s">
        <v>94</v>
      </c>
      <c r="C136" s="150">
        <v>2</v>
      </c>
      <c r="D136" s="153">
        <v>0</v>
      </c>
      <c r="E136" s="152">
        <f t="shared" si="5"/>
        <v>0</v>
      </c>
      <c r="F136" s="150">
        <v>0</v>
      </c>
      <c r="G136" s="150">
        <v>0</v>
      </c>
      <c r="H136" s="150">
        <v>0</v>
      </c>
      <c r="I136" s="150">
        <v>0</v>
      </c>
      <c r="J136" s="150">
        <v>0</v>
      </c>
      <c r="K136" s="150">
        <v>0</v>
      </c>
      <c r="L136" s="150">
        <v>0</v>
      </c>
      <c r="M136" s="150">
        <v>0</v>
      </c>
      <c r="N136" s="150">
        <v>0</v>
      </c>
      <c r="O136" s="150">
        <v>0</v>
      </c>
      <c r="P136" s="150">
        <v>1</v>
      </c>
    </row>
    <row r="137" spans="2:16" ht="14.25" customHeight="1">
      <c r="B137" s="149" t="s">
        <v>95</v>
      </c>
      <c r="C137" s="150">
        <v>2</v>
      </c>
      <c r="D137" s="153">
        <v>1</v>
      </c>
      <c r="E137" s="152">
        <f t="shared" si="5"/>
        <v>1</v>
      </c>
      <c r="F137" s="150">
        <v>0</v>
      </c>
      <c r="G137" s="150">
        <v>0</v>
      </c>
      <c r="H137" s="150">
        <v>0</v>
      </c>
      <c r="I137" s="150">
        <v>0</v>
      </c>
      <c r="J137" s="150">
        <v>0</v>
      </c>
      <c r="K137" s="150">
        <v>0</v>
      </c>
      <c r="L137" s="150">
        <v>0</v>
      </c>
      <c r="M137" s="150">
        <v>0</v>
      </c>
      <c r="N137" s="150">
        <v>0</v>
      </c>
      <c r="O137" s="150">
        <v>0</v>
      </c>
      <c r="P137" s="150">
        <v>0</v>
      </c>
    </row>
    <row r="138" spans="2:16" ht="14.25" customHeight="1">
      <c r="B138" s="149" t="s">
        <v>96</v>
      </c>
      <c r="C138" s="150">
        <v>1</v>
      </c>
      <c r="D138" s="153">
        <v>1</v>
      </c>
      <c r="E138" s="152">
        <f t="shared" si="5"/>
        <v>0</v>
      </c>
      <c r="F138" s="150">
        <v>0</v>
      </c>
      <c r="G138" s="150">
        <v>0</v>
      </c>
      <c r="H138" s="150">
        <v>0</v>
      </c>
      <c r="I138" s="150">
        <v>0</v>
      </c>
      <c r="J138" s="150">
        <v>0</v>
      </c>
      <c r="K138" s="150">
        <v>0</v>
      </c>
      <c r="L138" s="150">
        <v>0</v>
      </c>
      <c r="M138" s="150">
        <v>0</v>
      </c>
      <c r="N138" s="150">
        <v>0</v>
      </c>
      <c r="O138" s="150">
        <v>0</v>
      </c>
      <c r="P138" s="150">
        <v>0</v>
      </c>
    </row>
    <row r="139" spans="2:16" ht="14.25" customHeight="1">
      <c r="B139" s="149" t="s">
        <v>97</v>
      </c>
      <c r="C139" s="150">
        <v>6</v>
      </c>
      <c r="D139" s="153">
        <v>3</v>
      </c>
      <c r="E139" s="152">
        <f aca="true" t="shared" si="6" ref="E139:E169">IF(IF(D139="S/D",0,D139)&lt;&gt;0,(C139-D139)/D139,0)</f>
        <v>1</v>
      </c>
      <c r="F139" s="150">
        <v>0</v>
      </c>
      <c r="G139" s="150">
        <v>0</v>
      </c>
      <c r="H139" s="150">
        <v>2</v>
      </c>
      <c r="I139" s="150">
        <v>1</v>
      </c>
      <c r="J139" s="150">
        <v>0</v>
      </c>
      <c r="K139" s="150">
        <v>0</v>
      </c>
      <c r="L139" s="150">
        <v>0</v>
      </c>
      <c r="M139" s="150">
        <v>0</v>
      </c>
      <c r="N139" s="150">
        <v>4</v>
      </c>
      <c r="O139" s="150">
        <v>0</v>
      </c>
      <c r="P139" s="150">
        <v>1</v>
      </c>
    </row>
    <row r="140" spans="2:16" ht="14.25" customHeight="1">
      <c r="B140" s="154" t="s">
        <v>98</v>
      </c>
      <c r="C140" s="155">
        <v>4</v>
      </c>
      <c r="D140" s="156">
        <v>8</v>
      </c>
      <c r="E140" s="157">
        <f t="shared" si="6"/>
        <v>-0.5</v>
      </c>
      <c r="F140" s="150">
        <v>0</v>
      </c>
      <c r="G140" s="150">
        <v>0</v>
      </c>
      <c r="H140" s="155">
        <v>0</v>
      </c>
      <c r="I140" s="150">
        <v>0</v>
      </c>
      <c r="J140" s="150">
        <v>0</v>
      </c>
      <c r="K140" s="150">
        <v>0</v>
      </c>
      <c r="L140" s="150">
        <v>0</v>
      </c>
      <c r="M140" s="150">
        <v>0</v>
      </c>
      <c r="N140" s="155">
        <v>0</v>
      </c>
      <c r="O140" s="150">
        <v>0</v>
      </c>
      <c r="P140" s="150">
        <v>0</v>
      </c>
    </row>
    <row r="141" spans="1:16" s="148" customFormat="1" ht="18" customHeight="1">
      <c r="A141" s="137"/>
      <c r="B141" s="158" t="s">
        <v>99</v>
      </c>
      <c r="C141" s="159">
        <v>59</v>
      </c>
      <c r="D141" s="159">
        <v>101</v>
      </c>
      <c r="E141" s="160">
        <f t="shared" si="6"/>
        <v>-0.4158415841584158</v>
      </c>
      <c r="F141" s="159">
        <v>0</v>
      </c>
      <c r="G141" s="159">
        <v>0</v>
      </c>
      <c r="H141" s="159">
        <v>4</v>
      </c>
      <c r="I141" s="159">
        <v>0</v>
      </c>
      <c r="J141" s="159">
        <v>0</v>
      </c>
      <c r="K141" s="159">
        <v>0</v>
      </c>
      <c r="L141" s="159">
        <v>1</v>
      </c>
      <c r="M141" s="159">
        <v>1</v>
      </c>
      <c r="N141" s="159">
        <v>0</v>
      </c>
      <c r="O141" s="159">
        <v>0</v>
      </c>
      <c r="P141" s="159">
        <v>1</v>
      </c>
    </row>
    <row r="142" spans="2:16" ht="14.25" customHeight="1">
      <c r="B142" s="149" t="s">
        <v>100</v>
      </c>
      <c r="C142" s="150">
        <v>0</v>
      </c>
      <c r="D142" s="153">
        <v>0</v>
      </c>
      <c r="E142" s="152">
        <f t="shared" si="6"/>
        <v>0</v>
      </c>
      <c r="F142" s="150">
        <v>0</v>
      </c>
      <c r="G142" s="150">
        <v>0</v>
      </c>
      <c r="H142" s="150">
        <v>0</v>
      </c>
      <c r="I142" s="150">
        <v>0</v>
      </c>
      <c r="J142" s="150">
        <v>0</v>
      </c>
      <c r="K142" s="150">
        <v>0</v>
      </c>
      <c r="L142" s="150">
        <v>0</v>
      </c>
      <c r="M142" s="150">
        <v>0</v>
      </c>
      <c r="N142" s="150">
        <v>0</v>
      </c>
      <c r="O142" s="150">
        <v>0</v>
      </c>
      <c r="P142" s="150">
        <v>0</v>
      </c>
    </row>
    <row r="143" spans="2:16" ht="14.25" customHeight="1">
      <c r="B143" s="149" t="s">
        <v>101</v>
      </c>
      <c r="C143" s="150">
        <v>0</v>
      </c>
      <c r="D143" s="153">
        <v>0</v>
      </c>
      <c r="E143" s="152">
        <f t="shared" si="6"/>
        <v>0</v>
      </c>
      <c r="F143" s="150">
        <v>0</v>
      </c>
      <c r="G143" s="150">
        <v>0</v>
      </c>
      <c r="H143" s="150">
        <v>0</v>
      </c>
      <c r="I143" s="150">
        <v>0</v>
      </c>
      <c r="J143" s="150">
        <v>0</v>
      </c>
      <c r="K143" s="150">
        <v>0</v>
      </c>
      <c r="L143" s="150">
        <v>0</v>
      </c>
      <c r="M143" s="150">
        <v>0</v>
      </c>
      <c r="N143" s="150">
        <v>0</v>
      </c>
      <c r="O143" s="150">
        <v>0</v>
      </c>
      <c r="P143" s="150">
        <v>0</v>
      </c>
    </row>
    <row r="144" spans="2:16" ht="14.25" customHeight="1">
      <c r="B144" s="149" t="s">
        <v>102</v>
      </c>
      <c r="C144" s="150">
        <v>0</v>
      </c>
      <c r="D144" s="153">
        <v>0</v>
      </c>
      <c r="E144" s="152">
        <f t="shared" si="6"/>
        <v>0</v>
      </c>
      <c r="F144" s="150">
        <v>0</v>
      </c>
      <c r="G144" s="150">
        <v>0</v>
      </c>
      <c r="H144" s="150">
        <v>0</v>
      </c>
      <c r="I144" s="150">
        <v>0</v>
      </c>
      <c r="J144" s="150">
        <v>0</v>
      </c>
      <c r="K144" s="150">
        <v>0</v>
      </c>
      <c r="L144" s="150">
        <v>0</v>
      </c>
      <c r="M144" s="150">
        <v>0</v>
      </c>
      <c r="N144" s="150">
        <v>0</v>
      </c>
      <c r="O144" s="150">
        <v>0</v>
      </c>
      <c r="P144" s="150">
        <v>0</v>
      </c>
    </row>
    <row r="145" spans="2:16" ht="14.25" customHeight="1">
      <c r="B145" s="149" t="s">
        <v>103</v>
      </c>
      <c r="C145" s="150">
        <v>0</v>
      </c>
      <c r="D145" s="153">
        <v>0</v>
      </c>
      <c r="E145" s="152">
        <f t="shared" si="6"/>
        <v>0</v>
      </c>
      <c r="F145" s="150">
        <v>0</v>
      </c>
      <c r="G145" s="150">
        <v>0</v>
      </c>
      <c r="H145" s="150">
        <v>0</v>
      </c>
      <c r="I145" s="150">
        <v>0</v>
      </c>
      <c r="J145" s="150">
        <v>0</v>
      </c>
      <c r="K145" s="150">
        <v>0</v>
      </c>
      <c r="L145" s="150">
        <v>0</v>
      </c>
      <c r="M145" s="150">
        <v>0</v>
      </c>
      <c r="N145" s="150">
        <v>0</v>
      </c>
      <c r="O145" s="150">
        <v>0</v>
      </c>
      <c r="P145" s="150">
        <v>0</v>
      </c>
    </row>
    <row r="146" spans="2:16" ht="14.25" customHeight="1">
      <c r="B146" s="149" t="s">
        <v>104</v>
      </c>
      <c r="C146" s="150">
        <v>1</v>
      </c>
      <c r="D146" s="153">
        <v>1</v>
      </c>
      <c r="E146" s="152">
        <f t="shared" si="6"/>
        <v>0</v>
      </c>
      <c r="F146" s="150">
        <v>0</v>
      </c>
      <c r="G146" s="150">
        <v>0</v>
      </c>
      <c r="H146" s="150">
        <v>1</v>
      </c>
      <c r="I146" s="150">
        <v>0</v>
      </c>
      <c r="J146" s="150">
        <v>0</v>
      </c>
      <c r="K146" s="150">
        <v>0</v>
      </c>
      <c r="L146" s="150">
        <v>0</v>
      </c>
      <c r="M146" s="150">
        <v>0</v>
      </c>
      <c r="N146" s="150">
        <v>0</v>
      </c>
      <c r="O146" s="150">
        <v>0</v>
      </c>
      <c r="P146" s="150">
        <v>0</v>
      </c>
    </row>
    <row r="147" spans="2:16" ht="14.25" customHeight="1">
      <c r="B147" s="149" t="s">
        <v>105</v>
      </c>
      <c r="C147" s="150">
        <v>21</v>
      </c>
      <c r="D147" s="153">
        <v>57</v>
      </c>
      <c r="E147" s="152">
        <f t="shared" si="6"/>
        <v>-0.631578947368421</v>
      </c>
      <c r="F147" s="150">
        <v>0</v>
      </c>
      <c r="G147" s="150">
        <v>0</v>
      </c>
      <c r="H147" s="150">
        <v>0</v>
      </c>
      <c r="I147" s="150">
        <v>0</v>
      </c>
      <c r="J147" s="150">
        <v>0</v>
      </c>
      <c r="K147" s="150">
        <v>0</v>
      </c>
      <c r="L147" s="150">
        <v>1</v>
      </c>
      <c r="M147" s="150">
        <v>1</v>
      </c>
      <c r="N147" s="150">
        <v>0</v>
      </c>
      <c r="O147" s="150">
        <v>0</v>
      </c>
      <c r="P147" s="150">
        <v>1</v>
      </c>
    </row>
    <row r="148" spans="2:16" ht="14.25" customHeight="1">
      <c r="B148" s="149" t="s">
        <v>106</v>
      </c>
      <c r="C148" s="150">
        <v>13</v>
      </c>
      <c r="D148" s="153">
        <v>10</v>
      </c>
      <c r="E148" s="152">
        <f t="shared" si="6"/>
        <v>0.3</v>
      </c>
      <c r="F148" s="150">
        <v>0</v>
      </c>
      <c r="G148" s="150">
        <v>0</v>
      </c>
      <c r="H148" s="150">
        <v>1</v>
      </c>
      <c r="I148" s="150">
        <v>0</v>
      </c>
      <c r="J148" s="150">
        <v>0</v>
      </c>
      <c r="K148" s="150">
        <v>0</v>
      </c>
      <c r="L148" s="150">
        <v>0</v>
      </c>
      <c r="M148" s="150">
        <v>0</v>
      </c>
      <c r="N148" s="150">
        <v>0</v>
      </c>
      <c r="O148" s="150">
        <v>0</v>
      </c>
      <c r="P148" s="150">
        <v>0</v>
      </c>
    </row>
    <row r="149" spans="2:16" ht="14.25" customHeight="1">
      <c r="B149" s="149" t="s">
        <v>107</v>
      </c>
      <c r="C149" s="150">
        <v>13</v>
      </c>
      <c r="D149" s="153">
        <v>7</v>
      </c>
      <c r="E149" s="152">
        <f t="shared" si="6"/>
        <v>0.8571428571428571</v>
      </c>
      <c r="F149" s="150">
        <v>0</v>
      </c>
      <c r="G149" s="150">
        <v>0</v>
      </c>
      <c r="H149" s="150">
        <v>0</v>
      </c>
      <c r="I149" s="150">
        <v>0</v>
      </c>
      <c r="J149" s="150">
        <v>0</v>
      </c>
      <c r="K149" s="150">
        <v>0</v>
      </c>
      <c r="L149" s="150">
        <v>0</v>
      </c>
      <c r="M149" s="150">
        <v>0</v>
      </c>
      <c r="N149" s="150">
        <v>0</v>
      </c>
      <c r="O149" s="150">
        <v>0</v>
      </c>
      <c r="P149" s="150">
        <v>0</v>
      </c>
    </row>
    <row r="150" spans="2:16" ht="14.25" customHeight="1">
      <c r="B150" s="149" t="s">
        <v>108</v>
      </c>
      <c r="C150" s="150">
        <v>11</v>
      </c>
      <c r="D150" s="153">
        <v>26</v>
      </c>
      <c r="E150" s="152">
        <f t="shared" si="6"/>
        <v>-0.5769230769230769</v>
      </c>
      <c r="F150" s="150">
        <v>0</v>
      </c>
      <c r="G150" s="150">
        <v>0</v>
      </c>
      <c r="H150" s="150">
        <v>2</v>
      </c>
      <c r="I150" s="150">
        <v>0</v>
      </c>
      <c r="J150" s="150">
        <v>0</v>
      </c>
      <c r="K150" s="150">
        <v>0</v>
      </c>
      <c r="L150" s="150">
        <v>0</v>
      </c>
      <c r="M150" s="150">
        <v>0</v>
      </c>
      <c r="N150" s="150">
        <v>0</v>
      </c>
      <c r="O150" s="150">
        <v>0</v>
      </c>
      <c r="P150" s="150">
        <v>0</v>
      </c>
    </row>
    <row r="151" spans="1:16" s="148" customFormat="1" ht="18" customHeight="1">
      <c r="A151" s="137"/>
      <c r="B151" s="158" t="s">
        <v>109</v>
      </c>
      <c r="C151" s="159">
        <v>51</v>
      </c>
      <c r="D151" s="159">
        <v>49</v>
      </c>
      <c r="E151" s="160">
        <f t="shared" si="6"/>
        <v>0.04081632653061224</v>
      </c>
      <c r="F151" s="159">
        <v>0</v>
      </c>
      <c r="G151" s="159">
        <v>0</v>
      </c>
      <c r="H151" s="159">
        <v>27</v>
      </c>
      <c r="I151" s="159">
        <v>23</v>
      </c>
      <c r="J151" s="159">
        <v>0</v>
      </c>
      <c r="K151" s="159">
        <v>0</v>
      </c>
      <c r="L151" s="159">
        <v>0</v>
      </c>
      <c r="M151" s="159">
        <v>0</v>
      </c>
      <c r="N151" s="159">
        <v>1</v>
      </c>
      <c r="O151" s="159">
        <v>9</v>
      </c>
      <c r="P151" s="161">
        <v>17</v>
      </c>
    </row>
    <row r="152" spans="2:16" ht="14.25" customHeight="1">
      <c r="B152" s="149" t="s">
        <v>110</v>
      </c>
      <c r="C152" s="150">
        <v>32</v>
      </c>
      <c r="D152" s="153">
        <v>21</v>
      </c>
      <c r="E152" s="152">
        <f t="shared" si="6"/>
        <v>0.5238095238095238</v>
      </c>
      <c r="F152" s="150">
        <v>0</v>
      </c>
      <c r="G152" s="150">
        <v>0</v>
      </c>
      <c r="H152" s="150">
        <v>16</v>
      </c>
      <c r="I152" s="150">
        <v>0</v>
      </c>
      <c r="J152" s="150">
        <v>0</v>
      </c>
      <c r="K152" s="150">
        <v>0</v>
      </c>
      <c r="L152" s="150">
        <v>0</v>
      </c>
      <c r="M152" s="150">
        <v>0</v>
      </c>
      <c r="N152" s="150">
        <v>0</v>
      </c>
      <c r="O152" s="150">
        <v>0</v>
      </c>
      <c r="P152" s="150">
        <v>0</v>
      </c>
    </row>
    <row r="153" spans="2:16" ht="14.25" customHeight="1">
      <c r="B153" s="149" t="s">
        <v>111</v>
      </c>
      <c r="C153" s="150">
        <v>0</v>
      </c>
      <c r="D153" s="153">
        <v>0</v>
      </c>
      <c r="E153" s="152">
        <f t="shared" si="6"/>
        <v>0</v>
      </c>
      <c r="F153" s="150">
        <v>0</v>
      </c>
      <c r="G153" s="150">
        <v>0</v>
      </c>
      <c r="H153" s="150">
        <v>0</v>
      </c>
      <c r="I153" s="150">
        <v>0</v>
      </c>
      <c r="J153" s="150">
        <v>0</v>
      </c>
      <c r="K153" s="150">
        <v>0</v>
      </c>
      <c r="L153" s="150">
        <v>0</v>
      </c>
      <c r="M153" s="150">
        <v>0</v>
      </c>
      <c r="N153" s="150">
        <v>0</v>
      </c>
      <c r="O153" s="150">
        <v>0</v>
      </c>
      <c r="P153" s="150">
        <v>0</v>
      </c>
    </row>
    <row r="154" spans="2:16" ht="14.25" customHeight="1">
      <c r="B154" s="149" t="s">
        <v>112</v>
      </c>
      <c r="C154" s="150">
        <v>0</v>
      </c>
      <c r="D154" s="153">
        <v>0</v>
      </c>
      <c r="E154" s="152">
        <f t="shared" si="6"/>
        <v>0</v>
      </c>
      <c r="F154" s="150">
        <v>0</v>
      </c>
      <c r="G154" s="150">
        <v>0</v>
      </c>
      <c r="H154" s="150">
        <v>0</v>
      </c>
      <c r="I154" s="150">
        <v>0</v>
      </c>
      <c r="J154" s="150">
        <v>0</v>
      </c>
      <c r="K154" s="150">
        <v>0</v>
      </c>
      <c r="L154" s="150">
        <v>0</v>
      </c>
      <c r="M154" s="150">
        <v>0</v>
      </c>
      <c r="N154" s="150">
        <v>0</v>
      </c>
      <c r="O154" s="150">
        <v>0</v>
      </c>
      <c r="P154" s="150">
        <v>0</v>
      </c>
    </row>
    <row r="155" spans="2:16" ht="14.25" customHeight="1">
      <c r="B155" s="149" t="s">
        <v>113</v>
      </c>
      <c r="C155" s="150">
        <v>0</v>
      </c>
      <c r="D155" s="153">
        <v>0</v>
      </c>
      <c r="E155" s="152">
        <f t="shared" si="6"/>
        <v>0</v>
      </c>
      <c r="F155" s="150">
        <v>0</v>
      </c>
      <c r="G155" s="150">
        <v>0</v>
      </c>
      <c r="H155" s="150">
        <v>0</v>
      </c>
      <c r="I155" s="150">
        <v>0</v>
      </c>
      <c r="J155" s="150">
        <v>0</v>
      </c>
      <c r="K155" s="150">
        <v>0</v>
      </c>
      <c r="L155" s="150">
        <v>0</v>
      </c>
      <c r="M155" s="150">
        <v>0</v>
      </c>
      <c r="N155" s="150">
        <v>0</v>
      </c>
      <c r="O155" s="150">
        <v>0</v>
      </c>
      <c r="P155" s="150">
        <v>0</v>
      </c>
    </row>
    <row r="156" spans="2:16" ht="14.25" customHeight="1">
      <c r="B156" s="149" t="s">
        <v>114</v>
      </c>
      <c r="C156" s="150">
        <v>0</v>
      </c>
      <c r="D156" s="153">
        <v>0</v>
      </c>
      <c r="E156" s="152">
        <f t="shared" si="6"/>
        <v>0</v>
      </c>
      <c r="F156" s="150">
        <v>0</v>
      </c>
      <c r="G156" s="150">
        <v>0</v>
      </c>
      <c r="H156" s="150">
        <v>0</v>
      </c>
      <c r="I156" s="150">
        <v>0</v>
      </c>
      <c r="J156" s="150">
        <v>0</v>
      </c>
      <c r="K156" s="150">
        <v>0</v>
      </c>
      <c r="L156" s="150">
        <v>0</v>
      </c>
      <c r="M156" s="150">
        <v>0</v>
      </c>
      <c r="N156" s="150">
        <v>0</v>
      </c>
      <c r="O156" s="150">
        <v>0</v>
      </c>
      <c r="P156" s="150">
        <v>0</v>
      </c>
    </row>
    <row r="157" spans="2:16" ht="14.25" customHeight="1">
      <c r="B157" s="149" t="s">
        <v>115</v>
      </c>
      <c r="C157" s="150">
        <v>1</v>
      </c>
      <c r="D157" s="153">
        <v>0</v>
      </c>
      <c r="E157" s="152">
        <f t="shared" si="6"/>
        <v>0</v>
      </c>
      <c r="F157" s="150">
        <v>0</v>
      </c>
      <c r="G157" s="150">
        <v>0</v>
      </c>
      <c r="H157" s="150">
        <v>0</v>
      </c>
      <c r="I157" s="150">
        <v>0</v>
      </c>
      <c r="J157" s="150">
        <v>0</v>
      </c>
      <c r="K157" s="150">
        <v>0</v>
      </c>
      <c r="L157" s="150">
        <v>0</v>
      </c>
      <c r="M157" s="150">
        <v>0</v>
      </c>
      <c r="N157" s="150">
        <v>0</v>
      </c>
      <c r="O157" s="150">
        <v>0</v>
      </c>
      <c r="P157" s="150">
        <v>0</v>
      </c>
    </row>
    <row r="158" spans="2:16" ht="14.25" customHeight="1">
      <c r="B158" s="149" t="s">
        <v>116</v>
      </c>
      <c r="C158" s="150">
        <v>12</v>
      </c>
      <c r="D158" s="153">
        <v>19</v>
      </c>
      <c r="E158" s="152">
        <f t="shared" si="6"/>
        <v>-0.3684210526315789</v>
      </c>
      <c r="F158" s="150">
        <v>0</v>
      </c>
      <c r="G158" s="150">
        <v>0</v>
      </c>
      <c r="H158" s="150">
        <v>8</v>
      </c>
      <c r="I158" s="150">
        <v>11</v>
      </c>
      <c r="J158" s="150">
        <v>0</v>
      </c>
      <c r="K158" s="150">
        <v>0</v>
      </c>
      <c r="L158" s="150">
        <v>0</v>
      </c>
      <c r="M158" s="150">
        <v>0</v>
      </c>
      <c r="N158" s="150">
        <v>0</v>
      </c>
      <c r="O158" s="150">
        <v>9</v>
      </c>
      <c r="P158" s="150">
        <v>10</v>
      </c>
    </row>
    <row r="159" spans="2:16" ht="14.25" customHeight="1">
      <c r="B159" s="149" t="s">
        <v>117</v>
      </c>
      <c r="C159" s="150">
        <v>5</v>
      </c>
      <c r="D159" s="153">
        <v>5</v>
      </c>
      <c r="E159" s="152">
        <f t="shared" si="6"/>
        <v>0</v>
      </c>
      <c r="F159" s="150">
        <v>0</v>
      </c>
      <c r="G159" s="150">
        <v>0</v>
      </c>
      <c r="H159" s="150">
        <v>3</v>
      </c>
      <c r="I159" s="150">
        <v>12</v>
      </c>
      <c r="J159" s="150">
        <v>0</v>
      </c>
      <c r="K159" s="150">
        <v>0</v>
      </c>
      <c r="L159" s="150">
        <v>0</v>
      </c>
      <c r="M159" s="150">
        <v>0</v>
      </c>
      <c r="N159" s="150">
        <v>1</v>
      </c>
      <c r="O159" s="150">
        <v>0</v>
      </c>
      <c r="P159" s="150">
        <v>7</v>
      </c>
    </row>
    <row r="160" spans="2:16" ht="14.25" customHeight="1">
      <c r="B160" s="149" t="s">
        <v>118</v>
      </c>
      <c r="C160" s="150">
        <v>1</v>
      </c>
      <c r="D160" s="153">
        <v>4</v>
      </c>
      <c r="E160" s="152">
        <f t="shared" si="6"/>
        <v>-0.75</v>
      </c>
      <c r="F160" s="150">
        <v>0</v>
      </c>
      <c r="G160" s="150">
        <v>0</v>
      </c>
      <c r="H160" s="150">
        <v>0</v>
      </c>
      <c r="I160" s="150">
        <v>0</v>
      </c>
      <c r="J160" s="150">
        <v>0</v>
      </c>
      <c r="K160" s="150">
        <v>0</v>
      </c>
      <c r="L160" s="150">
        <v>0</v>
      </c>
      <c r="M160" s="150">
        <v>0</v>
      </c>
      <c r="N160" s="150">
        <v>0</v>
      </c>
      <c r="O160" s="150">
        <v>0</v>
      </c>
      <c r="P160" s="150">
        <v>0</v>
      </c>
    </row>
    <row r="161" spans="2:16" ht="14.25" customHeight="1">
      <c r="B161" s="149" t="s">
        <v>119</v>
      </c>
      <c r="C161" s="150">
        <v>0</v>
      </c>
      <c r="D161" s="153">
        <v>0</v>
      </c>
      <c r="E161" s="152">
        <f t="shared" si="6"/>
        <v>0</v>
      </c>
      <c r="F161" s="150">
        <v>0</v>
      </c>
      <c r="G161" s="150">
        <v>0</v>
      </c>
      <c r="H161" s="150">
        <v>0</v>
      </c>
      <c r="I161" s="150">
        <v>0</v>
      </c>
      <c r="J161" s="150">
        <v>0</v>
      </c>
      <c r="K161" s="150">
        <v>0</v>
      </c>
      <c r="L161" s="150">
        <v>0</v>
      </c>
      <c r="M161" s="150">
        <v>0</v>
      </c>
      <c r="N161" s="150">
        <v>0</v>
      </c>
      <c r="O161" s="150">
        <v>0</v>
      </c>
      <c r="P161" s="150">
        <v>0</v>
      </c>
    </row>
    <row r="162" spans="1:16" s="148" customFormat="1" ht="18" customHeight="1">
      <c r="A162" s="137"/>
      <c r="B162" s="158" t="s">
        <v>120</v>
      </c>
      <c r="C162" s="159">
        <v>92</v>
      </c>
      <c r="D162" s="159">
        <v>123</v>
      </c>
      <c r="E162" s="160">
        <f t="shared" si="6"/>
        <v>-0.25203252032520324</v>
      </c>
      <c r="F162" s="159">
        <v>279</v>
      </c>
      <c r="G162" s="159">
        <v>208</v>
      </c>
      <c r="H162" s="159">
        <v>63</v>
      </c>
      <c r="I162" s="159">
        <v>64</v>
      </c>
      <c r="J162" s="159">
        <v>0</v>
      </c>
      <c r="K162" s="159">
        <v>0</v>
      </c>
      <c r="L162" s="159">
        <v>0</v>
      </c>
      <c r="M162" s="159">
        <v>0</v>
      </c>
      <c r="N162" s="159">
        <v>3</v>
      </c>
      <c r="O162" s="159">
        <v>0</v>
      </c>
      <c r="P162" s="161">
        <v>273</v>
      </c>
    </row>
    <row r="163" spans="2:16" ht="14.25" customHeight="1">
      <c r="B163" s="149" t="s">
        <v>121</v>
      </c>
      <c r="C163" s="150">
        <v>2</v>
      </c>
      <c r="D163" s="153">
        <v>6</v>
      </c>
      <c r="E163" s="152">
        <f t="shared" si="6"/>
        <v>-0.6666666666666666</v>
      </c>
      <c r="F163" s="150">
        <v>6</v>
      </c>
      <c r="G163" s="150">
        <v>3</v>
      </c>
      <c r="H163" s="150">
        <v>4</v>
      </c>
      <c r="I163" s="150">
        <v>4</v>
      </c>
      <c r="J163" s="150">
        <v>0</v>
      </c>
      <c r="K163" s="150">
        <v>0</v>
      </c>
      <c r="L163" s="150">
        <v>0</v>
      </c>
      <c r="M163" s="150">
        <v>0</v>
      </c>
      <c r="N163" s="150">
        <v>0</v>
      </c>
      <c r="O163" s="150">
        <v>0</v>
      </c>
      <c r="P163" s="150">
        <v>4</v>
      </c>
    </row>
    <row r="164" spans="2:16" ht="14.25" customHeight="1">
      <c r="B164" s="149" t="s">
        <v>122</v>
      </c>
      <c r="C164" s="150">
        <v>47</v>
      </c>
      <c r="D164" s="153">
        <v>44</v>
      </c>
      <c r="E164" s="152">
        <f t="shared" si="6"/>
        <v>0.06818181818181818</v>
      </c>
      <c r="F164" s="150">
        <v>159</v>
      </c>
      <c r="G164" s="150">
        <v>131</v>
      </c>
      <c r="H164" s="150">
        <v>37</v>
      </c>
      <c r="I164" s="150">
        <v>27</v>
      </c>
      <c r="J164" s="150">
        <v>0</v>
      </c>
      <c r="K164" s="150">
        <v>0</v>
      </c>
      <c r="L164" s="150">
        <v>0</v>
      </c>
      <c r="M164" s="150">
        <v>0</v>
      </c>
      <c r="N164" s="150">
        <v>0</v>
      </c>
      <c r="O164" s="150">
        <v>0</v>
      </c>
      <c r="P164" s="150">
        <v>162</v>
      </c>
    </row>
    <row r="165" spans="2:16" ht="14.25" customHeight="1">
      <c r="B165" s="149" t="s">
        <v>123</v>
      </c>
      <c r="C165" s="150">
        <v>4</v>
      </c>
      <c r="D165" s="153">
        <v>8</v>
      </c>
      <c r="E165" s="152">
        <f t="shared" si="6"/>
        <v>-0.5</v>
      </c>
      <c r="F165" s="150">
        <v>2</v>
      </c>
      <c r="G165" s="150">
        <v>0</v>
      </c>
      <c r="H165" s="150">
        <v>2</v>
      </c>
      <c r="I165" s="150">
        <v>3</v>
      </c>
      <c r="J165" s="150">
        <v>0</v>
      </c>
      <c r="K165" s="150">
        <v>0</v>
      </c>
      <c r="L165" s="150">
        <v>0</v>
      </c>
      <c r="M165" s="150">
        <v>0</v>
      </c>
      <c r="N165" s="150">
        <v>1</v>
      </c>
      <c r="O165" s="150">
        <v>0</v>
      </c>
      <c r="P165" s="150">
        <v>1</v>
      </c>
    </row>
    <row r="166" spans="2:16" ht="14.25" customHeight="1">
      <c r="B166" s="154" t="s">
        <v>124</v>
      </c>
      <c r="C166" s="150">
        <v>2</v>
      </c>
      <c r="D166" s="153">
        <v>0</v>
      </c>
      <c r="E166" s="152">
        <f t="shared" si="6"/>
        <v>0</v>
      </c>
      <c r="F166" s="150">
        <v>0</v>
      </c>
      <c r="G166" s="150">
        <v>1</v>
      </c>
      <c r="H166" s="150">
        <v>0</v>
      </c>
      <c r="I166" s="150">
        <v>0</v>
      </c>
      <c r="J166" s="150">
        <v>0</v>
      </c>
      <c r="K166" s="150">
        <v>0</v>
      </c>
      <c r="L166" s="150">
        <v>0</v>
      </c>
      <c r="M166" s="150">
        <v>0</v>
      </c>
      <c r="N166" s="150">
        <v>0</v>
      </c>
      <c r="O166" s="150">
        <v>0</v>
      </c>
      <c r="P166" s="150">
        <v>0</v>
      </c>
    </row>
    <row r="167" spans="2:16" ht="14.25" customHeight="1">
      <c r="B167" s="149" t="s">
        <v>125</v>
      </c>
      <c r="C167" s="150">
        <v>2</v>
      </c>
      <c r="D167" s="153">
        <v>7</v>
      </c>
      <c r="E167" s="152">
        <f t="shared" si="6"/>
        <v>-0.7142857142857143</v>
      </c>
      <c r="F167" s="150">
        <v>6</v>
      </c>
      <c r="G167" s="150">
        <v>4</v>
      </c>
      <c r="H167" s="150">
        <v>6</v>
      </c>
      <c r="I167" s="150">
        <v>3</v>
      </c>
      <c r="J167" s="150">
        <v>0</v>
      </c>
      <c r="K167" s="150">
        <v>0</v>
      </c>
      <c r="L167" s="150">
        <v>0</v>
      </c>
      <c r="M167" s="150">
        <v>0</v>
      </c>
      <c r="N167" s="150">
        <v>0</v>
      </c>
      <c r="O167" s="150">
        <v>0</v>
      </c>
      <c r="P167" s="150">
        <v>12</v>
      </c>
    </row>
    <row r="168" spans="2:16" ht="14.25" customHeight="1">
      <c r="B168" s="149" t="s">
        <v>126</v>
      </c>
      <c r="C168" s="150">
        <v>32</v>
      </c>
      <c r="D168" s="153">
        <v>58</v>
      </c>
      <c r="E168" s="152">
        <f t="shared" si="6"/>
        <v>-0.4482758620689655</v>
      </c>
      <c r="F168" s="150">
        <v>106</v>
      </c>
      <c r="G168" s="150">
        <v>69</v>
      </c>
      <c r="H168" s="150">
        <v>14</v>
      </c>
      <c r="I168" s="150">
        <v>26</v>
      </c>
      <c r="J168" s="150">
        <v>0</v>
      </c>
      <c r="K168" s="150">
        <v>0</v>
      </c>
      <c r="L168" s="150">
        <v>0</v>
      </c>
      <c r="M168" s="150">
        <v>0</v>
      </c>
      <c r="N168" s="150">
        <v>2</v>
      </c>
      <c r="O168" s="150">
        <v>0</v>
      </c>
      <c r="P168" s="150">
        <v>93</v>
      </c>
    </row>
    <row r="169" spans="2:16" ht="14.25" customHeight="1">
      <c r="B169" s="154" t="s">
        <v>127</v>
      </c>
      <c r="C169" s="155">
        <v>3</v>
      </c>
      <c r="D169" s="156">
        <v>0</v>
      </c>
      <c r="E169" s="157">
        <f t="shared" si="6"/>
        <v>0</v>
      </c>
      <c r="F169" s="155">
        <v>0</v>
      </c>
      <c r="G169" s="155">
        <v>0</v>
      </c>
      <c r="H169" s="155">
        <v>0</v>
      </c>
      <c r="I169" s="155">
        <v>1</v>
      </c>
      <c r="J169" s="150">
        <v>0</v>
      </c>
      <c r="K169" s="150">
        <v>0</v>
      </c>
      <c r="L169" s="150">
        <v>0</v>
      </c>
      <c r="M169" s="150">
        <v>0</v>
      </c>
      <c r="N169" s="155">
        <v>0</v>
      </c>
      <c r="O169" s="150">
        <v>0</v>
      </c>
      <c r="P169" s="150">
        <v>1</v>
      </c>
    </row>
    <row r="170" spans="2:18" ht="12.75" customHeight="1">
      <c r="B170" s="158" t="s">
        <v>128</v>
      </c>
      <c r="C170" s="159">
        <v>53</v>
      </c>
      <c r="D170" s="159">
        <v>53</v>
      </c>
      <c r="E170" s="160">
        <f aca="true" t="shared" si="7" ref="E170:E201">IF(IF(D170="S/D",0,D170)&lt;&gt;0,(C170-D170)/D170,0)</f>
        <v>0</v>
      </c>
      <c r="F170" s="159">
        <v>3</v>
      </c>
      <c r="G170" s="159">
        <v>1</v>
      </c>
      <c r="H170" s="159">
        <v>15</v>
      </c>
      <c r="I170" s="159">
        <v>18</v>
      </c>
      <c r="J170" s="159">
        <v>0</v>
      </c>
      <c r="K170" s="159">
        <v>0</v>
      </c>
      <c r="L170" s="159">
        <v>0</v>
      </c>
      <c r="M170" s="159">
        <v>0</v>
      </c>
      <c r="N170" s="159">
        <v>4</v>
      </c>
      <c r="O170" s="159">
        <v>0</v>
      </c>
      <c r="P170" s="161">
        <v>12</v>
      </c>
      <c r="Q170" s="148"/>
      <c r="R170" s="148"/>
    </row>
    <row r="171" spans="2:16" ht="12.75" customHeight="1">
      <c r="B171" s="149" t="s">
        <v>129</v>
      </c>
      <c r="C171" s="150">
        <v>8</v>
      </c>
      <c r="D171" s="153">
        <v>4</v>
      </c>
      <c r="E171" s="152">
        <f t="shared" si="7"/>
        <v>1</v>
      </c>
      <c r="F171" s="150">
        <v>0</v>
      </c>
      <c r="G171" s="150">
        <v>0</v>
      </c>
      <c r="H171" s="150">
        <v>0</v>
      </c>
      <c r="I171" s="150">
        <v>1</v>
      </c>
      <c r="J171" s="150">
        <v>0</v>
      </c>
      <c r="K171" s="150">
        <v>0</v>
      </c>
      <c r="L171" s="150">
        <v>0</v>
      </c>
      <c r="M171" s="150">
        <v>0</v>
      </c>
      <c r="N171" s="150">
        <v>0</v>
      </c>
      <c r="O171" s="150">
        <v>0</v>
      </c>
      <c r="P171" s="150">
        <v>0</v>
      </c>
    </row>
    <row r="172" spans="2:16" ht="12.75" customHeight="1">
      <c r="B172" s="149" t="s">
        <v>130</v>
      </c>
      <c r="C172" s="150">
        <v>0</v>
      </c>
      <c r="D172" s="153">
        <v>0</v>
      </c>
      <c r="E172" s="152">
        <f t="shared" si="7"/>
        <v>0</v>
      </c>
      <c r="F172" s="150">
        <v>0</v>
      </c>
      <c r="G172" s="150">
        <v>0</v>
      </c>
      <c r="H172" s="150">
        <v>0</v>
      </c>
      <c r="I172" s="150">
        <v>0</v>
      </c>
      <c r="J172" s="150">
        <v>0</v>
      </c>
      <c r="K172" s="150">
        <v>0</v>
      </c>
      <c r="L172" s="150">
        <v>0</v>
      </c>
      <c r="M172" s="150">
        <v>0</v>
      </c>
      <c r="N172" s="150">
        <v>0</v>
      </c>
      <c r="O172" s="150">
        <v>0</v>
      </c>
      <c r="P172" s="150">
        <v>0</v>
      </c>
    </row>
    <row r="173" spans="2:16" ht="12.75" customHeight="1">
      <c r="B173" s="149" t="s">
        <v>131</v>
      </c>
      <c r="C173" s="150">
        <v>28</v>
      </c>
      <c r="D173" s="153">
        <v>27</v>
      </c>
      <c r="E173" s="152">
        <f t="shared" si="7"/>
        <v>0.037037037037037035</v>
      </c>
      <c r="F173" s="150">
        <v>3</v>
      </c>
      <c r="G173" s="150">
        <v>1</v>
      </c>
      <c r="H173" s="150">
        <v>13</v>
      </c>
      <c r="I173" s="150">
        <v>12</v>
      </c>
      <c r="J173" s="150">
        <v>0</v>
      </c>
      <c r="K173" s="150">
        <v>0</v>
      </c>
      <c r="L173" s="150">
        <v>0</v>
      </c>
      <c r="M173" s="150">
        <v>0</v>
      </c>
      <c r="N173" s="150">
        <v>0</v>
      </c>
      <c r="O173" s="150">
        <v>0</v>
      </c>
      <c r="P173" s="150">
        <v>10</v>
      </c>
    </row>
    <row r="174" spans="2:16" ht="12.75" customHeight="1">
      <c r="B174" s="149" t="s">
        <v>132</v>
      </c>
      <c r="C174" s="150">
        <v>1</v>
      </c>
      <c r="D174" s="153">
        <v>1</v>
      </c>
      <c r="E174" s="152">
        <f t="shared" si="7"/>
        <v>0</v>
      </c>
      <c r="F174" s="150">
        <v>0</v>
      </c>
      <c r="G174" s="150">
        <v>0</v>
      </c>
      <c r="H174" s="150">
        <v>0</v>
      </c>
      <c r="I174" s="150">
        <v>0</v>
      </c>
      <c r="J174" s="150">
        <v>0</v>
      </c>
      <c r="K174" s="150">
        <v>0</v>
      </c>
      <c r="L174" s="150">
        <v>0</v>
      </c>
      <c r="M174" s="150">
        <v>0</v>
      </c>
      <c r="N174" s="150">
        <v>3</v>
      </c>
      <c r="O174" s="150">
        <v>0</v>
      </c>
      <c r="P174" s="150">
        <v>0</v>
      </c>
    </row>
    <row r="175" spans="1:18" s="148" customFormat="1" ht="18" customHeight="1">
      <c r="A175" s="137"/>
      <c r="B175" s="149" t="s">
        <v>133</v>
      </c>
      <c r="C175" s="150">
        <v>4</v>
      </c>
      <c r="D175" s="153">
        <v>2</v>
      </c>
      <c r="E175" s="152">
        <f t="shared" si="7"/>
        <v>1</v>
      </c>
      <c r="F175" s="150">
        <v>0</v>
      </c>
      <c r="G175" s="150">
        <v>0</v>
      </c>
      <c r="H175" s="150">
        <v>1</v>
      </c>
      <c r="I175" s="150">
        <v>5</v>
      </c>
      <c r="J175" s="150">
        <v>0</v>
      </c>
      <c r="K175" s="150">
        <v>0</v>
      </c>
      <c r="L175" s="150">
        <v>0</v>
      </c>
      <c r="M175" s="150">
        <v>0</v>
      </c>
      <c r="N175" s="150">
        <v>1</v>
      </c>
      <c r="O175" s="150">
        <v>0</v>
      </c>
      <c r="P175" s="150">
        <v>0</v>
      </c>
      <c r="Q175" s="137"/>
      <c r="R175" s="137"/>
    </row>
    <row r="176" spans="2:16" ht="14.25" customHeight="1">
      <c r="B176" s="149" t="s">
        <v>134</v>
      </c>
      <c r="C176" s="150">
        <v>0</v>
      </c>
      <c r="D176" s="153">
        <v>0</v>
      </c>
      <c r="E176" s="152">
        <f t="shared" si="7"/>
        <v>0</v>
      </c>
      <c r="F176" s="150">
        <v>0</v>
      </c>
      <c r="G176" s="150">
        <v>0</v>
      </c>
      <c r="H176" s="150">
        <v>0</v>
      </c>
      <c r="I176" s="150">
        <v>0</v>
      </c>
      <c r="J176" s="150">
        <v>0</v>
      </c>
      <c r="K176" s="150">
        <v>0</v>
      </c>
      <c r="L176" s="150">
        <v>0</v>
      </c>
      <c r="M176" s="150">
        <v>0</v>
      </c>
      <c r="N176" s="150">
        <v>0</v>
      </c>
      <c r="O176" s="150">
        <v>0</v>
      </c>
      <c r="P176" s="150">
        <v>0</v>
      </c>
    </row>
    <row r="177" spans="2:16" ht="14.25" customHeight="1">
      <c r="B177" s="149" t="s">
        <v>135</v>
      </c>
      <c r="C177" s="150">
        <v>9</v>
      </c>
      <c r="D177" s="153">
        <v>14</v>
      </c>
      <c r="E177" s="152">
        <f t="shared" si="7"/>
        <v>-0.35714285714285715</v>
      </c>
      <c r="F177" s="150">
        <v>0</v>
      </c>
      <c r="G177" s="150">
        <v>0</v>
      </c>
      <c r="H177" s="150">
        <v>1</v>
      </c>
      <c r="I177" s="150">
        <v>0</v>
      </c>
      <c r="J177" s="150">
        <v>0</v>
      </c>
      <c r="K177" s="150">
        <v>0</v>
      </c>
      <c r="L177" s="150">
        <v>0</v>
      </c>
      <c r="M177" s="150">
        <v>0</v>
      </c>
      <c r="N177" s="150">
        <v>0</v>
      </c>
      <c r="O177" s="150">
        <v>0</v>
      </c>
      <c r="P177" s="150">
        <v>1</v>
      </c>
    </row>
    <row r="178" spans="2:16" ht="14.25" customHeight="1">
      <c r="B178" s="149" t="s">
        <v>136</v>
      </c>
      <c r="C178" s="150">
        <v>1</v>
      </c>
      <c r="D178" s="153">
        <v>2</v>
      </c>
      <c r="E178" s="152">
        <f t="shared" si="7"/>
        <v>-0.5</v>
      </c>
      <c r="F178" s="150">
        <v>0</v>
      </c>
      <c r="G178" s="150">
        <v>0</v>
      </c>
      <c r="H178" s="150">
        <v>0</v>
      </c>
      <c r="I178" s="150">
        <v>0</v>
      </c>
      <c r="J178" s="150">
        <v>0</v>
      </c>
      <c r="K178" s="150">
        <v>0</v>
      </c>
      <c r="L178" s="150">
        <v>0</v>
      </c>
      <c r="M178" s="150">
        <v>0</v>
      </c>
      <c r="N178" s="150">
        <v>0</v>
      </c>
      <c r="O178" s="150">
        <v>0</v>
      </c>
      <c r="P178" s="150">
        <v>1</v>
      </c>
    </row>
    <row r="179" spans="2:16" ht="14.25" customHeight="1">
      <c r="B179" s="149" t="s">
        <v>137</v>
      </c>
      <c r="C179" s="150">
        <v>0</v>
      </c>
      <c r="D179" s="153">
        <v>0</v>
      </c>
      <c r="E179" s="152">
        <f t="shared" si="7"/>
        <v>0</v>
      </c>
      <c r="F179" s="150">
        <v>0</v>
      </c>
      <c r="G179" s="150">
        <v>0</v>
      </c>
      <c r="H179" s="150">
        <v>0</v>
      </c>
      <c r="I179" s="150">
        <v>0</v>
      </c>
      <c r="J179" s="150">
        <v>0</v>
      </c>
      <c r="K179" s="150">
        <v>0</v>
      </c>
      <c r="L179" s="150">
        <v>0</v>
      </c>
      <c r="M179" s="150">
        <v>0</v>
      </c>
      <c r="N179" s="150">
        <v>0</v>
      </c>
      <c r="O179" s="150">
        <v>0</v>
      </c>
      <c r="P179" s="150">
        <v>0</v>
      </c>
    </row>
    <row r="180" spans="2:16" ht="14.25" customHeight="1">
      <c r="B180" s="149" t="s">
        <v>138</v>
      </c>
      <c r="C180" s="150">
        <v>0</v>
      </c>
      <c r="D180" s="153">
        <v>0</v>
      </c>
      <c r="E180" s="152">
        <f t="shared" si="7"/>
        <v>0</v>
      </c>
      <c r="F180" s="150">
        <v>0</v>
      </c>
      <c r="G180" s="150">
        <v>0</v>
      </c>
      <c r="H180" s="150">
        <v>0</v>
      </c>
      <c r="I180" s="150">
        <v>0</v>
      </c>
      <c r="J180" s="150">
        <v>0</v>
      </c>
      <c r="K180" s="150">
        <v>0</v>
      </c>
      <c r="L180" s="150">
        <v>0</v>
      </c>
      <c r="M180" s="150">
        <v>0</v>
      </c>
      <c r="N180" s="150">
        <v>0</v>
      </c>
      <c r="O180" s="150">
        <v>0</v>
      </c>
      <c r="P180" s="150">
        <v>0</v>
      </c>
    </row>
    <row r="181" spans="2:16" ht="14.25" customHeight="1">
      <c r="B181" s="149" t="s">
        <v>139</v>
      </c>
      <c r="C181" s="150">
        <v>2</v>
      </c>
      <c r="D181" s="153">
        <v>3</v>
      </c>
      <c r="E181" s="152">
        <f t="shared" si="7"/>
        <v>-0.3333333333333333</v>
      </c>
      <c r="F181" s="150">
        <v>0</v>
      </c>
      <c r="G181" s="150">
        <v>0</v>
      </c>
      <c r="H181" s="150">
        <v>0</v>
      </c>
      <c r="I181" s="150">
        <v>0</v>
      </c>
      <c r="J181" s="150">
        <v>0</v>
      </c>
      <c r="K181" s="150">
        <v>0</v>
      </c>
      <c r="L181" s="150">
        <v>0</v>
      </c>
      <c r="M181" s="150">
        <v>0</v>
      </c>
      <c r="N181" s="150">
        <v>0</v>
      </c>
      <c r="O181" s="150">
        <v>0</v>
      </c>
      <c r="P181" s="150">
        <v>0</v>
      </c>
    </row>
    <row r="182" spans="2:16" ht="14.25" customHeight="1">
      <c r="B182" s="149" t="s">
        <v>140</v>
      </c>
      <c r="C182" s="150">
        <v>0</v>
      </c>
      <c r="D182" s="153">
        <v>0</v>
      </c>
      <c r="E182" s="152">
        <f t="shared" si="7"/>
        <v>0</v>
      </c>
      <c r="F182" s="150">
        <v>0</v>
      </c>
      <c r="G182" s="150">
        <v>0</v>
      </c>
      <c r="H182" s="150">
        <v>0</v>
      </c>
      <c r="I182" s="150">
        <v>0</v>
      </c>
      <c r="J182" s="150">
        <v>0</v>
      </c>
      <c r="K182" s="150">
        <v>0</v>
      </c>
      <c r="L182" s="150">
        <v>0</v>
      </c>
      <c r="M182" s="150">
        <v>0</v>
      </c>
      <c r="N182" s="150">
        <v>0</v>
      </c>
      <c r="O182" s="150">
        <v>0</v>
      </c>
      <c r="P182" s="150">
        <v>0</v>
      </c>
    </row>
    <row r="183" spans="2:16" ht="14.25" customHeight="1">
      <c r="B183" s="154" t="s">
        <v>141</v>
      </c>
      <c r="C183" s="155">
        <v>0</v>
      </c>
      <c r="D183" s="156">
        <v>0</v>
      </c>
      <c r="E183" s="157">
        <f t="shared" si="7"/>
        <v>0</v>
      </c>
      <c r="F183" s="150">
        <v>0</v>
      </c>
      <c r="G183" s="150">
        <v>0</v>
      </c>
      <c r="H183" s="150">
        <v>0</v>
      </c>
      <c r="I183" s="150">
        <v>0</v>
      </c>
      <c r="J183" s="150">
        <v>0</v>
      </c>
      <c r="K183" s="150">
        <v>0</v>
      </c>
      <c r="L183" s="150">
        <v>0</v>
      </c>
      <c r="M183" s="150">
        <v>0</v>
      </c>
      <c r="N183" s="150">
        <v>0</v>
      </c>
      <c r="O183" s="150">
        <v>0</v>
      </c>
      <c r="P183" s="150">
        <v>0</v>
      </c>
    </row>
    <row r="184" spans="2:16" ht="14.25" customHeight="1">
      <c r="B184" s="154" t="s">
        <v>142</v>
      </c>
      <c r="C184" s="155">
        <v>0</v>
      </c>
      <c r="D184" s="156">
        <v>0</v>
      </c>
      <c r="E184" s="157">
        <f t="shared" si="7"/>
        <v>0</v>
      </c>
      <c r="F184" s="150">
        <v>0</v>
      </c>
      <c r="G184" s="150">
        <v>0</v>
      </c>
      <c r="H184" s="150">
        <v>0</v>
      </c>
      <c r="I184" s="150">
        <v>0</v>
      </c>
      <c r="J184" s="150">
        <v>0</v>
      </c>
      <c r="K184" s="150">
        <v>0</v>
      </c>
      <c r="L184" s="150">
        <v>0</v>
      </c>
      <c r="M184" s="150">
        <v>0</v>
      </c>
      <c r="N184" s="150">
        <v>0</v>
      </c>
      <c r="O184" s="150">
        <v>0</v>
      </c>
      <c r="P184" s="150">
        <v>0</v>
      </c>
    </row>
    <row r="185" spans="2:18" ht="14.25" customHeight="1">
      <c r="B185" s="158" t="s">
        <v>143</v>
      </c>
      <c r="C185" s="159">
        <v>12</v>
      </c>
      <c r="D185" s="159">
        <v>8</v>
      </c>
      <c r="E185" s="160">
        <f t="shared" si="7"/>
        <v>0.5</v>
      </c>
      <c r="F185" s="159">
        <v>0</v>
      </c>
      <c r="G185" s="159">
        <v>0</v>
      </c>
      <c r="H185" s="159">
        <v>1</v>
      </c>
      <c r="I185" s="159">
        <v>1</v>
      </c>
      <c r="J185" s="159">
        <v>0</v>
      </c>
      <c r="K185" s="159">
        <v>0</v>
      </c>
      <c r="L185" s="159">
        <v>1</v>
      </c>
      <c r="M185" s="159">
        <v>1</v>
      </c>
      <c r="N185" s="159">
        <v>5</v>
      </c>
      <c r="O185" s="159">
        <v>0</v>
      </c>
      <c r="P185" s="161">
        <v>0</v>
      </c>
      <c r="Q185" s="148"/>
      <c r="R185" s="148"/>
    </row>
    <row r="186" spans="2:16" ht="14.25" customHeight="1">
      <c r="B186" s="149" t="s">
        <v>144</v>
      </c>
      <c r="C186" s="150">
        <v>4</v>
      </c>
      <c r="D186" s="153">
        <v>3</v>
      </c>
      <c r="E186" s="152">
        <f t="shared" si="7"/>
        <v>0.3333333333333333</v>
      </c>
      <c r="F186" s="150">
        <v>0</v>
      </c>
      <c r="G186" s="150">
        <v>0</v>
      </c>
      <c r="H186" s="150">
        <v>1</v>
      </c>
      <c r="I186" s="150">
        <v>1</v>
      </c>
      <c r="J186" s="150">
        <v>0</v>
      </c>
      <c r="K186" s="150">
        <v>0</v>
      </c>
      <c r="L186" s="150">
        <v>0</v>
      </c>
      <c r="M186" s="150">
        <v>0</v>
      </c>
      <c r="N186" s="150">
        <v>2</v>
      </c>
      <c r="O186" s="150">
        <v>0</v>
      </c>
      <c r="P186" s="150">
        <v>0</v>
      </c>
    </row>
    <row r="187" spans="2:16" ht="14.25" customHeight="1">
      <c r="B187" s="149" t="s">
        <v>145</v>
      </c>
      <c r="C187" s="150">
        <v>0</v>
      </c>
      <c r="D187" s="153">
        <v>0</v>
      </c>
      <c r="E187" s="152">
        <f t="shared" si="7"/>
        <v>0</v>
      </c>
      <c r="F187" s="150">
        <v>0</v>
      </c>
      <c r="G187" s="150">
        <v>0</v>
      </c>
      <c r="H187" s="150">
        <v>0</v>
      </c>
      <c r="I187" s="150">
        <v>0</v>
      </c>
      <c r="J187" s="150">
        <v>0</v>
      </c>
      <c r="K187" s="150">
        <v>0</v>
      </c>
      <c r="L187" s="150">
        <v>0</v>
      </c>
      <c r="M187" s="150">
        <v>0</v>
      </c>
      <c r="N187" s="150">
        <v>0</v>
      </c>
      <c r="O187" s="150">
        <v>0</v>
      </c>
      <c r="P187" s="150">
        <v>0</v>
      </c>
    </row>
    <row r="188" spans="2:16" ht="14.25" customHeight="1">
      <c r="B188" s="149" t="s">
        <v>146</v>
      </c>
      <c r="C188" s="150">
        <v>0</v>
      </c>
      <c r="D188" s="153">
        <v>0</v>
      </c>
      <c r="E188" s="152">
        <f t="shared" si="7"/>
        <v>0</v>
      </c>
      <c r="F188" s="150">
        <v>0</v>
      </c>
      <c r="G188" s="150">
        <v>0</v>
      </c>
      <c r="H188" s="150">
        <v>0</v>
      </c>
      <c r="I188" s="150">
        <v>0</v>
      </c>
      <c r="J188" s="150">
        <v>0</v>
      </c>
      <c r="K188" s="150">
        <v>0</v>
      </c>
      <c r="L188" s="150">
        <v>0</v>
      </c>
      <c r="M188" s="150">
        <v>0</v>
      </c>
      <c r="N188" s="150">
        <v>0</v>
      </c>
      <c r="O188" s="150">
        <v>0</v>
      </c>
      <c r="P188" s="150">
        <v>0</v>
      </c>
    </row>
    <row r="189" spans="2:16" ht="14.25" customHeight="1">
      <c r="B189" s="149" t="s">
        <v>147</v>
      </c>
      <c r="C189" s="150">
        <v>0</v>
      </c>
      <c r="D189" s="153">
        <v>0</v>
      </c>
      <c r="E189" s="152">
        <f t="shared" si="7"/>
        <v>0</v>
      </c>
      <c r="F189" s="150">
        <v>0</v>
      </c>
      <c r="G189" s="150">
        <v>0</v>
      </c>
      <c r="H189" s="150">
        <v>0</v>
      </c>
      <c r="I189" s="150">
        <v>0</v>
      </c>
      <c r="J189" s="150">
        <v>0</v>
      </c>
      <c r="K189" s="150">
        <v>0</v>
      </c>
      <c r="L189" s="150">
        <v>0</v>
      </c>
      <c r="M189" s="150">
        <v>0</v>
      </c>
      <c r="N189" s="150">
        <v>0</v>
      </c>
      <c r="O189" s="150">
        <v>0</v>
      </c>
      <c r="P189" s="150">
        <v>0</v>
      </c>
    </row>
    <row r="190" spans="1:18" s="148" customFormat="1" ht="18" customHeight="1">
      <c r="A190" s="137"/>
      <c r="B190" s="149" t="s">
        <v>148</v>
      </c>
      <c r="C190" s="150">
        <v>8</v>
      </c>
      <c r="D190" s="153">
        <v>2</v>
      </c>
      <c r="E190" s="152">
        <f t="shared" si="7"/>
        <v>3</v>
      </c>
      <c r="F190" s="150">
        <v>0</v>
      </c>
      <c r="G190" s="150">
        <v>0</v>
      </c>
      <c r="H190" s="150">
        <v>0</v>
      </c>
      <c r="I190" s="150">
        <v>0</v>
      </c>
      <c r="J190" s="150">
        <v>0</v>
      </c>
      <c r="K190" s="150">
        <v>0</v>
      </c>
      <c r="L190" s="150">
        <v>0</v>
      </c>
      <c r="M190" s="150">
        <v>0</v>
      </c>
      <c r="N190" s="150">
        <v>1</v>
      </c>
      <c r="O190" s="150">
        <v>0</v>
      </c>
      <c r="P190" s="150">
        <v>0</v>
      </c>
      <c r="Q190" s="137"/>
      <c r="R190" s="137"/>
    </row>
    <row r="191" spans="2:16" ht="14.25" customHeight="1">
      <c r="B191" s="149" t="s">
        <v>149</v>
      </c>
      <c r="C191" s="150">
        <v>0</v>
      </c>
      <c r="D191" s="153">
        <v>0</v>
      </c>
      <c r="E191" s="152">
        <f t="shared" si="7"/>
        <v>0</v>
      </c>
      <c r="F191" s="150">
        <v>0</v>
      </c>
      <c r="G191" s="150">
        <v>0</v>
      </c>
      <c r="H191" s="150">
        <v>0</v>
      </c>
      <c r="I191" s="150">
        <v>0</v>
      </c>
      <c r="J191" s="150">
        <v>0</v>
      </c>
      <c r="K191" s="150">
        <v>0</v>
      </c>
      <c r="L191" s="150">
        <v>0</v>
      </c>
      <c r="M191" s="150">
        <v>0</v>
      </c>
      <c r="N191" s="150">
        <v>0</v>
      </c>
      <c r="O191" s="150">
        <v>0</v>
      </c>
      <c r="P191" s="150">
        <v>0</v>
      </c>
    </row>
    <row r="192" spans="2:16" ht="14.25" customHeight="1">
      <c r="B192" s="149" t="s">
        <v>150</v>
      </c>
      <c r="C192" s="150">
        <v>0</v>
      </c>
      <c r="D192" s="153">
        <v>2</v>
      </c>
      <c r="E192" s="152">
        <f t="shared" si="7"/>
        <v>-1</v>
      </c>
      <c r="F192" s="150">
        <v>0</v>
      </c>
      <c r="G192" s="150">
        <v>0</v>
      </c>
      <c r="H192" s="150">
        <v>0</v>
      </c>
      <c r="I192" s="150">
        <v>0</v>
      </c>
      <c r="J192" s="150">
        <v>0</v>
      </c>
      <c r="K192" s="150">
        <v>0</v>
      </c>
      <c r="L192" s="150">
        <v>0</v>
      </c>
      <c r="M192" s="150">
        <v>0</v>
      </c>
      <c r="N192" s="150">
        <v>0</v>
      </c>
      <c r="O192" s="150">
        <v>0</v>
      </c>
      <c r="P192" s="150">
        <v>0</v>
      </c>
    </row>
    <row r="193" spans="2:16" ht="14.25" customHeight="1">
      <c r="B193" s="149" t="s">
        <v>151</v>
      </c>
      <c r="C193" s="150">
        <v>0</v>
      </c>
      <c r="D193" s="153">
        <v>0</v>
      </c>
      <c r="E193" s="152">
        <f t="shared" si="7"/>
        <v>0</v>
      </c>
      <c r="F193" s="150">
        <v>0</v>
      </c>
      <c r="G193" s="150">
        <v>0</v>
      </c>
      <c r="H193" s="150">
        <v>0</v>
      </c>
      <c r="I193" s="150">
        <v>0</v>
      </c>
      <c r="J193" s="150">
        <v>0</v>
      </c>
      <c r="K193" s="150">
        <v>0</v>
      </c>
      <c r="L193" s="150">
        <v>0</v>
      </c>
      <c r="M193" s="150">
        <v>0</v>
      </c>
      <c r="N193" s="150">
        <v>0</v>
      </c>
      <c r="O193" s="150">
        <v>0</v>
      </c>
      <c r="P193" s="150">
        <v>0</v>
      </c>
    </row>
    <row r="194" spans="2:16" ht="14.25" customHeight="1">
      <c r="B194" s="149" t="s">
        <v>152</v>
      </c>
      <c r="C194" s="150">
        <v>0</v>
      </c>
      <c r="D194" s="153">
        <v>0</v>
      </c>
      <c r="E194" s="152">
        <f t="shared" si="7"/>
        <v>0</v>
      </c>
      <c r="F194" s="150">
        <v>0</v>
      </c>
      <c r="G194" s="150">
        <v>0</v>
      </c>
      <c r="H194" s="150">
        <v>0</v>
      </c>
      <c r="I194" s="150">
        <v>0</v>
      </c>
      <c r="J194" s="150">
        <v>0</v>
      </c>
      <c r="K194" s="150">
        <v>0</v>
      </c>
      <c r="L194" s="150">
        <v>0</v>
      </c>
      <c r="M194" s="150">
        <v>0</v>
      </c>
      <c r="N194" s="150">
        <v>0</v>
      </c>
      <c r="O194" s="150">
        <v>0</v>
      </c>
      <c r="P194" s="150">
        <v>0</v>
      </c>
    </row>
    <row r="195" spans="2:16" ht="14.25" customHeight="1">
      <c r="B195" s="149" t="s">
        <v>153</v>
      </c>
      <c r="C195" s="150">
        <v>0</v>
      </c>
      <c r="D195" s="153">
        <v>0</v>
      </c>
      <c r="E195" s="152">
        <f t="shared" si="7"/>
        <v>0</v>
      </c>
      <c r="F195" s="150">
        <v>0</v>
      </c>
      <c r="G195" s="150">
        <v>0</v>
      </c>
      <c r="H195" s="150">
        <v>0</v>
      </c>
      <c r="I195" s="150">
        <v>0</v>
      </c>
      <c r="J195" s="150">
        <v>0</v>
      </c>
      <c r="K195" s="150">
        <v>0</v>
      </c>
      <c r="L195" s="150">
        <v>0</v>
      </c>
      <c r="M195" s="150">
        <v>0</v>
      </c>
      <c r="N195" s="150">
        <v>0</v>
      </c>
      <c r="O195" s="150">
        <v>0</v>
      </c>
      <c r="P195" s="150">
        <v>0</v>
      </c>
    </row>
    <row r="196" spans="2:16" ht="14.25" customHeight="1">
      <c r="B196" s="149" t="s">
        <v>154</v>
      </c>
      <c r="C196" s="150">
        <v>0</v>
      </c>
      <c r="D196" s="153">
        <v>0</v>
      </c>
      <c r="E196" s="152">
        <f t="shared" si="7"/>
        <v>0</v>
      </c>
      <c r="F196" s="150">
        <v>0</v>
      </c>
      <c r="G196" s="150">
        <v>0</v>
      </c>
      <c r="H196" s="150">
        <v>0</v>
      </c>
      <c r="I196" s="150">
        <v>0</v>
      </c>
      <c r="J196" s="150">
        <v>0</v>
      </c>
      <c r="K196" s="150">
        <v>0</v>
      </c>
      <c r="L196" s="150">
        <v>0</v>
      </c>
      <c r="M196" s="150">
        <v>0</v>
      </c>
      <c r="N196" s="150">
        <v>0</v>
      </c>
      <c r="O196" s="150">
        <v>0</v>
      </c>
      <c r="P196" s="150">
        <v>0</v>
      </c>
    </row>
    <row r="197" spans="2:16" ht="14.25" customHeight="1">
      <c r="B197" s="149" t="s">
        <v>155</v>
      </c>
      <c r="C197" s="150">
        <v>0</v>
      </c>
      <c r="D197" s="153">
        <v>0</v>
      </c>
      <c r="E197" s="152">
        <f t="shared" si="7"/>
        <v>0</v>
      </c>
      <c r="F197" s="150">
        <v>0</v>
      </c>
      <c r="G197" s="150">
        <v>0</v>
      </c>
      <c r="H197" s="150">
        <v>0</v>
      </c>
      <c r="I197" s="150">
        <v>0</v>
      </c>
      <c r="J197" s="150">
        <v>0</v>
      </c>
      <c r="K197" s="150">
        <v>0</v>
      </c>
      <c r="L197" s="150">
        <v>0</v>
      </c>
      <c r="M197" s="150">
        <v>0</v>
      </c>
      <c r="N197" s="150">
        <v>0</v>
      </c>
      <c r="O197" s="150">
        <v>0</v>
      </c>
      <c r="P197" s="150">
        <v>0</v>
      </c>
    </row>
    <row r="198" spans="2:16" ht="14.25" customHeight="1">
      <c r="B198" s="149" t="s">
        <v>156</v>
      </c>
      <c r="C198" s="150">
        <v>0</v>
      </c>
      <c r="D198" s="153">
        <v>1</v>
      </c>
      <c r="E198" s="152">
        <f t="shared" si="7"/>
        <v>-1</v>
      </c>
      <c r="F198" s="150">
        <v>0</v>
      </c>
      <c r="G198" s="150">
        <v>0</v>
      </c>
      <c r="H198" s="150">
        <v>0</v>
      </c>
      <c r="I198" s="150">
        <v>0</v>
      </c>
      <c r="J198" s="150">
        <v>0</v>
      </c>
      <c r="K198" s="150">
        <v>0</v>
      </c>
      <c r="L198" s="150">
        <v>1</v>
      </c>
      <c r="M198" s="150">
        <v>1</v>
      </c>
      <c r="N198" s="150">
        <v>2</v>
      </c>
      <c r="O198" s="150">
        <v>0</v>
      </c>
      <c r="P198" s="150">
        <v>0</v>
      </c>
    </row>
    <row r="199" spans="2:16" ht="14.25" customHeight="1">
      <c r="B199" s="149" t="s">
        <v>157</v>
      </c>
      <c r="C199" s="150">
        <v>0</v>
      </c>
      <c r="D199" s="153">
        <v>0</v>
      </c>
      <c r="E199" s="152">
        <f t="shared" si="7"/>
        <v>0</v>
      </c>
      <c r="F199" s="150">
        <v>0</v>
      </c>
      <c r="G199" s="150">
        <v>0</v>
      </c>
      <c r="H199" s="150">
        <v>0</v>
      </c>
      <c r="I199" s="150">
        <v>0</v>
      </c>
      <c r="J199" s="150">
        <v>0</v>
      </c>
      <c r="K199" s="150">
        <v>0</v>
      </c>
      <c r="L199" s="150">
        <v>0</v>
      </c>
      <c r="M199" s="150">
        <v>0</v>
      </c>
      <c r="N199" s="150">
        <v>0</v>
      </c>
      <c r="O199" s="150">
        <v>0</v>
      </c>
      <c r="P199" s="150">
        <v>0</v>
      </c>
    </row>
    <row r="200" spans="2:16" ht="14.25" customHeight="1">
      <c r="B200" s="149" t="s">
        <v>158</v>
      </c>
      <c r="C200" s="150">
        <v>0</v>
      </c>
      <c r="D200" s="153">
        <v>0</v>
      </c>
      <c r="E200" s="152">
        <f t="shared" si="7"/>
        <v>0</v>
      </c>
      <c r="F200" s="150">
        <v>0</v>
      </c>
      <c r="G200" s="150">
        <v>0</v>
      </c>
      <c r="H200" s="150">
        <v>0</v>
      </c>
      <c r="I200" s="150">
        <v>0</v>
      </c>
      <c r="J200" s="150">
        <v>0</v>
      </c>
      <c r="K200" s="150">
        <v>0</v>
      </c>
      <c r="L200" s="150">
        <v>0</v>
      </c>
      <c r="M200" s="150">
        <v>0</v>
      </c>
      <c r="N200" s="150">
        <v>0</v>
      </c>
      <c r="O200" s="150">
        <v>0</v>
      </c>
      <c r="P200" s="150">
        <v>0</v>
      </c>
    </row>
    <row r="201" spans="2:16" ht="14.25" customHeight="1">
      <c r="B201" s="149" t="s">
        <v>159</v>
      </c>
      <c r="C201" s="150">
        <v>0</v>
      </c>
      <c r="D201" s="153">
        <v>0</v>
      </c>
      <c r="E201" s="152">
        <f t="shared" si="7"/>
        <v>0</v>
      </c>
      <c r="F201" s="150">
        <v>0</v>
      </c>
      <c r="G201" s="150">
        <v>0</v>
      </c>
      <c r="H201" s="150">
        <v>0</v>
      </c>
      <c r="I201" s="150">
        <v>0</v>
      </c>
      <c r="J201" s="150">
        <v>0</v>
      </c>
      <c r="K201" s="150">
        <v>0</v>
      </c>
      <c r="L201" s="150">
        <v>0</v>
      </c>
      <c r="M201" s="150">
        <v>0</v>
      </c>
      <c r="N201" s="150">
        <v>0</v>
      </c>
      <c r="O201" s="150">
        <v>0</v>
      </c>
      <c r="P201" s="150">
        <v>0</v>
      </c>
    </row>
    <row r="202" spans="2:16" ht="14.25" customHeight="1">
      <c r="B202" s="149" t="s">
        <v>160</v>
      </c>
      <c r="C202" s="150">
        <v>0</v>
      </c>
      <c r="D202" s="153">
        <v>0</v>
      </c>
      <c r="E202" s="152">
        <f aca="true" t="shared" si="8" ref="E202:E233">IF(IF(D202="S/D",0,D202)&lt;&gt;0,(C202-D202)/D202,0)</f>
        <v>0</v>
      </c>
      <c r="F202" s="150">
        <v>0</v>
      </c>
      <c r="G202" s="150">
        <v>0</v>
      </c>
      <c r="H202" s="150">
        <v>0</v>
      </c>
      <c r="I202" s="150">
        <v>0</v>
      </c>
      <c r="J202" s="150">
        <v>0</v>
      </c>
      <c r="K202" s="150">
        <v>0</v>
      </c>
      <c r="L202" s="150">
        <v>0</v>
      </c>
      <c r="M202" s="150">
        <v>0</v>
      </c>
      <c r="N202" s="150">
        <v>0</v>
      </c>
      <c r="O202" s="150">
        <v>0</v>
      </c>
      <c r="P202" s="150">
        <v>0</v>
      </c>
    </row>
    <row r="203" spans="2:16" ht="14.25" customHeight="1">
      <c r="B203" s="149" t="s">
        <v>161</v>
      </c>
      <c r="C203" s="150">
        <v>0</v>
      </c>
      <c r="D203" s="153">
        <v>0</v>
      </c>
      <c r="E203" s="152">
        <f t="shared" si="8"/>
        <v>0</v>
      </c>
      <c r="F203" s="150">
        <v>0</v>
      </c>
      <c r="G203" s="150">
        <v>0</v>
      </c>
      <c r="H203" s="150">
        <v>0</v>
      </c>
      <c r="I203" s="150">
        <v>0</v>
      </c>
      <c r="J203" s="150">
        <v>0</v>
      </c>
      <c r="K203" s="150">
        <v>0</v>
      </c>
      <c r="L203" s="150">
        <v>0</v>
      </c>
      <c r="M203" s="150">
        <v>0</v>
      </c>
      <c r="N203" s="150">
        <v>0</v>
      </c>
      <c r="O203" s="150">
        <v>0</v>
      </c>
      <c r="P203" s="150">
        <v>0</v>
      </c>
    </row>
    <row r="204" spans="2:16" ht="14.25" customHeight="1">
      <c r="B204" s="154" t="s">
        <v>162</v>
      </c>
      <c r="C204" s="150">
        <v>0</v>
      </c>
      <c r="D204" s="156">
        <v>0</v>
      </c>
      <c r="E204" s="157">
        <f t="shared" si="8"/>
        <v>0</v>
      </c>
      <c r="F204" s="150">
        <v>0</v>
      </c>
      <c r="G204" s="150">
        <v>0</v>
      </c>
      <c r="H204" s="150">
        <v>0</v>
      </c>
      <c r="I204" s="150">
        <v>0</v>
      </c>
      <c r="J204" s="150">
        <v>0</v>
      </c>
      <c r="K204" s="150">
        <v>0</v>
      </c>
      <c r="L204" s="150">
        <v>0</v>
      </c>
      <c r="M204" s="150">
        <v>0</v>
      </c>
      <c r="N204" s="150">
        <v>0</v>
      </c>
      <c r="O204" s="150">
        <v>0</v>
      </c>
      <c r="P204" s="150">
        <v>0</v>
      </c>
    </row>
    <row r="205" spans="2:18" ht="14.25" customHeight="1">
      <c r="B205" s="158" t="s">
        <v>163</v>
      </c>
      <c r="C205" s="159">
        <v>181</v>
      </c>
      <c r="D205" s="159">
        <v>158</v>
      </c>
      <c r="E205" s="160">
        <f t="shared" si="8"/>
        <v>0.14556962025316456</v>
      </c>
      <c r="F205" s="159">
        <v>17</v>
      </c>
      <c r="G205" s="159">
        <v>11</v>
      </c>
      <c r="H205" s="159">
        <v>70</v>
      </c>
      <c r="I205" s="159">
        <v>56</v>
      </c>
      <c r="J205" s="159">
        <v>0</v>
      </c>
      <c r="K205" s="159">
        <v>0</v>
      </c>
      <c r="L205" s="159">
        <v>0</v>
      </c>
      <c r="M205" s="159">
        <v>0</v>
      </c>
      <c r="N205" s="159">
        <v>3</v>
      </c>
      <c r="O205" s="159">
        <v>1</v>
      </c>
      <c r="P205" s="161">
        <v>55</v>
      </c>
      <c r="Q205" s="148"/>
      <c r="R205" s="148"/>
    </row>
    <row r="206" spans="2:16" ht="14.25" customHeight="1">
      <c r="B206" s="149" t="s">
        <v>164</v>
      </c>
      <c r="C206" s="150">
        <v>0</v>
      </c>
      <c r="D206" s="153">
        <v>0</v>
      </c>
      <c r="E206" s="152">
        <f t="shared" si="8"/>
        <v>0</v>
      </c>
      <c r="F206" s="150">
        <v>0</v>
      </c>
      <c r="G206" s="150">
        <v>0</v>
      </c>
      <c r="H206" s="150">
        <v>0</v>
      </c>
      <c r="I206" s="150">
        <v>0</v>
      </c>
      <c r="J206" s="150">
        <v>0</v>
      </c>
      <c r="K206" s="150">
        <v>0</v>
      </c>
      <c r="L206" s="150">
        <v>0</v>
      </c>
      <c r="M206" s="150">
        <v>0</v>
      </c>
      <c r="N206" s="150">
        <v>0</v>
      </c>
      <c r="O206" s="150">
        <v>0</v>
      </c>
      <c r="P206" s="150">
        <v>0</v>
      </c>
    </row>
    <row r="207" spans="2:16" ht="14.25" customHeight="1">
      <c r="B207" s="149" t="s">
        <v>165</v>
      </c>
      <c r="C207" s="150">
        <v>0</v>
      </c>
      <c r="D207" s="153">
        <v>0</v>
      </c>
      <c r="E207" s="152">
        <f t="shared" si="8"/>
        <v>0</v>
      </c>
      <c r="F207" s="150">
        <v>0</v>
      </c>
      <c r="G207" s="150">
        <v>0</v>
      </c>
      <c r="H207" s="150">
        <v>0</v>
      </c>
      <c r="I207" s="150">
        <v>0</v>
      </c>
      <c r="J207" s="150">
        <v>0</v>
      </c>
      <c r="K207" s="150">
        <v>0</v>
      </c>
      <c r="L207" s="150">
        <v>0</v>
      </c>
      <c r="M207" s="150">
        <v>0</v>
      </c>
      <c r="N207" s="150">
        <v>0</v>
      </c>
      <c r="O207" s="150">
        <v>0</v>
      </c>
      <c r="P207" s="150">
        <v>0</v>
      </c>
    </row>
    <row r="208" spans="2:16" ht="14.25" customHeight="1">
      <c r="B208" s="149" t="s">
        <v>166</v>
      </c>
      <c r="C208" s="150">
        <v>0</v>
      </c>
      <c r="D208" s="153">
        <v>0</v>
      </c>
      <c r="E208" s="152">
        <f t="shared" si="8"/>
        <v>0</v>
      </c>
      <c r="F208" s="150">
        <v>0</v>
      </c>
      <c r="G208" s="150">
        <v>0</v>
      </c>
      <c r="H208" s="150">
        <v>0</v>
      </c>
      <c r="I208" s="150">
        <v>0</v>
      </c>
      <c r="J208" s="150">
        <v>0</v>
      </c>
      <c r="K208" s="150">
        <v>0</v>
      </c>
      <c r="L208" s="150">
        <v>0</v>
      </c>
      <c r="M208" s="150">
        <v>0</v>
      </c>
      <c r="N208" s="150">
        <v>0</v>
      </c>
      <c r="O208" s="150">
        <v>0</v>
      </c>
      <c r="P208" s="150">
        <v>0</v>
      </c>
    </row>
    <row r="209" spans="2:16" ht="14.25" customHeight="1">
      <c r="B209" s="149" t="s">
        <v>167</v>
      </c>
      <c r="C209" s="150">
        <v>0</v>
      </c>
      <c r="D209" s="153">
        <v>0</v>
      </c>
      <c r="E209" s="152">
        <f t="shared" si="8"/>
        <v>0</v>
      </c>
      <c r="F209" s="150">
        <v>0</v>
      </c>
      <c r="G209" s="150">
        <v>0</v>
      </c>
      <c r="H209" s="150">
        <v>0</v>
      </c>
      <c r="I209" s="150">
        <v>0</v>
      </c>
      <c r="J209" s="150">
        <v>0</v>
      </c>
      <c r="K209" s="150">
        <v>0</v>
      </c>
      <c r="L209" s="150">
        <v>0</v>
      </c>
      <c r="M209" s="150">
        <v>0</v>
      </c>
      <c r="N209" s="150">
        <v>0</v>
      </c>
      <c r="O209" s="150">
        <v>0</v>
      </c>
      <c r="P209" s="150">
        <v>0</v>
      </c>
    </row>
    <row r="210" spans="1:18" s="148" customFormat="1" ht="18" customHeight="1">
      <c r="A210" s="137"/>
      <c r="B210" s="149" t="s">
        <v>168</v>
      </c>
      <c r="C210" s="150">
        <v>0</v>
      </c>
      <c r="D210" s="153">
        <v>0</v>
      </c>
      <c r="E210" s="152">
        <f t="shared" si="8"/>
        <v>0</v>
      </c>
      <c r="F210" s="150">
        <v>0</v>
      </c>
      <c r="G210" s="150">
        <v>0</v>
      </c>
      <c r="H210" s="150">
        <v>0</v>
      </c>
      <c r="I210" s="150">
        <v>0</v>
      </c>
      <c r="J210" s="150">
        <v>0</v>
      </c>
      <c r="K210" s="150">
        <v>0</v>
      </c>
      <c r="L210" s="150">
        <v>0</v>
      </c>
      <c r="M210" s="150">
        <v>0</v>
      </c>
      <c r="N210" s="150">
        <v>0</v>
      </c>
      <c r="O210" s="150">
        <v>0</v>
      </c>
      <c r="P210" s="150">
        <v>0</v>
      </c>
      <c r="Q210" s="137"/>
      <c r="R210" s="137"/>
    </row>
    <row r="211" spans="2:16" ht="14.25" customHeight="1">
      <c r="B211" s="149" t="s">
        <v>169</v>
      </c>
      <c r="C211" s="150">
        <v>0</v>
      </c>
      <c r="D211" s="153">
        <v>0</v>
      </c>
      <c r="E211" s="152">
        <f t="shared" si="8"/>
        <v>0</v>
      </c>
      <c r="F211" s="150">
        <v>0</v>
      </c>
      <c r="G211" s="150">
        <v>0</v>
      </c>
      <c r="H211" s="150">
        <v>0</v>
      </c>
      <c r="I211" s="150">
        <v>0</v>
      </c>
      <c r="J211" s="150">
        <v>0</v>
      </c>
      <c r="K211" s="150">
        <v>0</v>
      </c>
      <c r="L211" s="150">
        <v>0</v>
      </c>
      <c r="M211" s="150">
        <v>0</v>
      </c>
      <c r="N211" s="150">
        <v>0</v>
      </c>
      <c r="O211" s="150">
        <v>0</v>
      </c>
      <c r="P211" s="150">
        <v>0</v>
      </c>
    </row>
    <row r="212" spans="2:16" ht="14.25" customHeight="1">
      <c r="B212" s="149" t="s">
        <v>170</v>
      </c>
      <c r="C212" s="150">
        <v>0</v>
      </c>
      <c r="D212" s="153">
        <v>0</v>
      </c>
      <c r="E212" s="152">
        <f t="shared" si="8"/>
        <v>0</v>
      </c>
      <c r="F212" s="150">
        <v>0</v>
      </c>
      <c r="G212" s="150">
        <v>0</v>
      </c>
      <c r="H212" s="150">
        <v>0</v>
      </c>
      <c r="I212" s="150">
        <v>0</v>
      </c>
      <c r="J212" s="150">
        <v>0</v>
      </c>
      <c r="K212" s="150">
        <v>0</v>
      </c>
      <c r="L212" s="150">
        <v>0</v>
      </c>
      <c r="M212" s="150">
        <v>0</v>
      </c>
      <c r="N212" s="150">
        <v>0</v>
      </c>
      <c r="O212" s="150">
        <v>0</v>
      </c>
      <c r="P212" s="150">
        <v>0</v>
      </c>
    </row>
    <row r="213" spans="2:16" ht="14.25" customHeight="1">
      <c r="B213" s="149" t="s">
        <v>171</v>
      </c>
      <c r="C213" s="150">
        <v>10</v>
      </c>
      <c r="D213" s="153">
        <v>8</v>
      </c>
      <c r="E213" s="152">
        <f t="shared" si="8"/>
        <v>0.25</v>
      </c>
      <c r="F213" s="150">
        <v>1</v>
      </c>
      <c r="G213" s="150">
        <v>0</v>
      </c>
      <c r="H213" s="150">
        <v>3</v>
      </c>
      <c r="I213" s="150">
        <v>0</v>
      </c>
      <c r="J213" s="150">
        <v>0</v>
      </c>
      <c r="K213" s="150">
        <v>0</v>
      </c>
      <c r="L213" s="150">
        <v>0</v>
      </c>
      <c r="M213" s="150">
        <v>0</v>
      </c>
      <c r="N213" s="150">
        <v>2</v>
      </c>
      <c r="O213" s="150">
        <v>0</v>
      </c>
      <c r="P213" s="150">
        <v>0</v>
      </c>
    </row>
    <row r="214" spans="2:16" ht="14.25" customHeight="1">
      <c r="B214" s="149" t="s">
        <v>172</v>
      </c>
      <c r="C214" s="150">
        <v>3</v>
      </c>
      <c r="D214" s="153">
        <v>6</v>
      </c>
      <c r="E214" s="152">
        <f t="shared" si="8"/>
        <v>-0.5</v>
      </c>
      <c r="F214" s="150">
        <v>2</v>
      </c>
      <c r="G214" s="150">
        <v>1</v>
      </c>
      <c r="H214" s="150">
        <v>1</v>
      </c>
      <c r="I214" s="150">
        <v>2</v>
      </c>
      <c r="J214" s="150">
        <v>0</v>
      </c>
      <c r="K214" s="150">
        <v>0</v>
      </c>
      <c r="L214" s="150">
        <v>0</v>
      </c>
      <c r="M214" s="150">
        <v>0</v>
      </c>
      <c r="N214" s="150">
        <v>0</v>
      </c>
      <c r="O214" s="150">
        <v>0</v>
      </c>
      <c r="P214" s="150">
        <v>3</v>
      </c>
    </row>
    <row r="215" spans="2:16" ht="14.25" customHeight="1">
      <c r="B215" s="149" t="s">
        <v>173</v>
      </c>
      <c r="C215" s="150">
        <v>4</v>
      </c>
      <c r="D215" s="153">
        <v>3</v>
      </c>
      <c r="E215" s="152">
        <f t="shared" si="8"/>
        <v>0.3333333333333333</v>
      </c>
      <c r="F215" s="150">
        <v>0</v>
      </c>
      <c r="G215" s="150">
        <v>0</v>
      </c>
      <c r="H215" s="150">
        <v>1</v>
      </c>
      <c r="I215" s="150">
        <v>0</v>
      </c>
      <c r="J215" s="150">
        <v>0</v>
      </c>
      <c r="K215" s="150">
        <v>0</v>
      </c>
      <c r="L215" s="150">
        <v>0</v>
      </c>
      <c r="M215" s="150">
        <v>0</v>
      </c>
      <c r="N215" s="150">
        <v>1</v>
      </c>
      <c r="O215" s="150">
        <v>0</v>
      </c>
      <c r="P215" s="150">
        <v>0</v>
      </c>
    </row>
    <row r="216" spans="2:16" ht="14.25" customHeight="1">
      <c r="B216" s="149" t="s">
        <v>174</v>
      </c>
      <c r="C216" s="150">
        <v>0</v>
      </c>
      <c r="D216" s="153">
        <v>0</v>
      </c>
      <c r="E216" s="152">
        <f t="shared" si="8"/>
        <v>0</v>
      </c>
      <c r="F216" s="150">
        <v>0</v>
      </c>
      <c r="G216" s="150">
        <v>0</v>
      </c>
      <c r="H216" s="150">
        <v>0</v>
      </c>
      <c r="I216" s="150">
        <v>0</v>
      </c>
      <c r="J216" s="150">
        <v>0</v>
      </c>
      <c r="K216" s="150">
        <v>0</v>
      </c>
      <c r="L216" s="150">
        <v>0</v>
      </c>
      <c r="M216" s="150">
        <v>0</v>
      </c>
      <c r="N216" s="150">
        <v>0</v>
      </c>
      <c r="O216" s="150">
        <v>0</v>
      </c>
      <c r="P216" s="150">
        <v>0</v>
      </c>
    </row>
    <row r="217" spans="2:16" ht="14.25" customHeight="1">
      <c r="B217" s="149" t="s">
        <v>175</v>
      </c>
      <c r="C217" s="150">
        <v>1</v>
      </c>
      <c r="D217" s="153">
        <v>1</v>
      </c>
      <c r="E217" s="152">
        <f t="shared" si="8"/>
        <v>0</v>
      </c>
      <c r="F217" s="150">
        <v>0</v>
      </c>
      <c r="G217" s="150">
        <v>0</v>
      </c>
      <c r="H217" s="150">
        <v>0</v>
      </c>
      <c r="I217" s="150">
        <v>1</v>
      </c>
      <c r="J217" s="150">
        <v>0</v>
      </c>
      <c r="K217" s="150">
        <v>0</v>
      </c>
      <c r="L217" s="150">
        <v>0</v>
      </c>
      <c r="M217" s="150">
        <v>0</v>
      </c>
      <c r="N217" s="150">
        <v>0</v>
      </c>
      <c r="O217" s="150">
        <v>0</v>
      </c>
      <c r="P217" s="150">
        <v>0</v>
      </c>
    </row>
    <row r="218" spans="2:16" ht="14.25" customHeight="1">
      <c r="B218" s="149" t="s">
        <v>176</v>
      </c>
      <c r="C218" s="150">
        <v>0</v>
      </c>
      <c r="D218" s="153">
        <v>0</v>
      </c>
      <c r="E218" s="152">
        <f t="shared" si="8"/>
        <v>0</v>
      </c>
      <c r="F218" s="150">
        <v>0</v>
      </c>
      <c r="G218" s="150">
        <v>0</v>
      </c>
      <c r="H218" s="150">
        <v>0</v>
      </c>
      <c r="I218" s="150">
        <v>0</v>
      </c>
      <c r="J218" s="150">
        <v>0</v>
      </c>
      <c r="K218" s="150">
        <v>0</v>
      </c>
      <c r="L218" s="150">
        <v>0</v>
      </c>
      <c r="M218" s="150">
        <v>0</v>
      </c>
      <c r="N218" s="150">
        <v>0</v>
      </c>
      <c r="O218" s="150">
        <v>0</v>
      </c>
      <c r="P218" s="150">
        <v>0</v>
      </c>
    </row>
    <row r="219" spans="2:16" ht="14.25" customHeight="1">
      <c r="B219" s="149" t="s">
        <v>177</v>
      </c>
      <c r="C219" s="150">
        <v>0</v>
      </c>
      <c r="D219" s="153">
        <v>0</v>
      </c>
      <c r="E219" s="152">
        <f t="shared" si="8"/>
        <v>0</v>
      </c>
      <c r="F219" s="150">
        <v>0</v>
      </c>
      <c r="G219" s="150">
        <v>0</v>
      </c>
      <c r="H219" s="150">
        <v>0</v>
      </c>
      <c r="I219" s="150">
        <v>0</v>
      </c>
      <c r="J219" s="150">
        <v>0</v>
      </c>
      <c r="K219" s="150">
        <v>0</v>
      </c>
      <c r="L219" s="150">
        <v>0</v>
      </c>
      <c r="M219" s="150">
        <v>0</v>
      </c>
      <c r="N219" s="150">
        <v>0</v>
      </c>
      <c r="O219" s="150">
        <v>0</v>
      </c>
      <c r="P219" s="150">
        <v>0</v>
      </c>
    </row>
    <row r="220" spans="2:16" ht="14.25" customHeight="1">
      <c r="B220" s="149" t="s">
        <v>178</v>
      </c>
      <c r="C220" s="150">
        <v>163</v>
      </c>
      <c r="D220" s="153">
        <v>140</v>
      </c>
      <c r="E220" s="152">
        <f t="shared" si="8"/>
        <v>0.16428571428571428</v>
      </c>
      <c r="F220" s="150">
        <v>14</v>
      </c>
      <c r="G220" s="150">
        <v>10</v>
      </c>
      <c r="H220" s="150">
        <v>65</v>
      </c>
      <c r="I220" s="150">
        <v>53</v>
      </c>
      <c r="J220" s="150">
        <v>0</v>
      </c>
      <c r="K220" s="150">
        <v>0</v>
      </c>
      <c r="L220" s="150">
        <v>0</v>
      </c>
      <c r="M220" s="150">
        <v>0</v>
      </c>
      <c r="N220" s="150">
        <v>0</v>
      </c>
      <c r="O220" s="150">
        <v>1</v>
      </c>
      <c r="P220" s="150">
        <v>52</v>
      </c>
    </row>
    <row r="221" spans="2:16" ht="14.25" customHeight="1">
      <c r="B221" s="149" t="s">
        <v>179</v>
      </c>
      <c r="C221" s="150">
        <v>0</v>
      </c>
      <c r="D221" s="153">
        <v>0</v>
      </c>
      <c r="E221" s="152">
        <f t="shared" si="8"/>
        <v>0</v>
      </c>
      <c r="F221" s="150">
        <v>0</v>
      </c>
      <c r="G221" s="150">
        <v>0</v>
      </c>
      <c r="H221" s="150">
        <v>0</v>
      </c>
      <c r="I221" s="150">
        <v>0</v>
      </c>
      <c r="J221" s="150">
        <v>0</v>
      </c>
      <c r="K221" s="150">
        <v>0</v>
      </c>
      <c r="L221" s="150">
        <v>0</v>
      </c>
      <c r="M221" s="150">
        <v>0</v>
      </c>
      <c r="N221" s="150">
        <v>0</v>
      </c>
      <c r="O221" s="150">
        <v>0</v>
      </c>
      <c r="P221" s="150">
        <v>0</v>
      </c>
    </row>
    <row r="222" spans="2:16" ht="14.25" customHeight="1">
      <c r="B222" s="149" t="s">
        <v>180</v>
      </c>
      <c r="C222" s="150">
        <v>0</v>
      </c>
      <c r="D222" s="153">
        <v>0</v>
      </c>
      <c r="E222" s="152">
        <f t="shared" si="8"/>
        <v>0</v>
      </c>
      <c r="F222" s="150">
        <v>0</v>
      </c>
      <c r="G222" s="150">
        <v>0</v>
      </c>
      <c r="H222" s="150">
        <v>0</v>
      </c>
      <c r="I222" s="150">
        <v>0</v>
      </c>
      <c r="J222" s="150">
        <v>0</v>
      </c>
      <c r="K222" s="150">
        <v>0</v>
      </c>
      <c r="L222" s="150">
        <v>0</v>
      </c>
      <c r="M222" s="150">
        <v>0</v>
      </c>
      <c r="N222" s="150">
        <v>0</v>
      </c>
      <c r="O222" s="150">
        <v>0</v>
      </c>
      <c r="P222" s="150">
        <v>0</v>
      </c>
    </row>
    <row r="223" spans="2:16" ht="14.25" customHeight="1">
      <c r="B223" s="149" t="s">
        <v>181</v>
      </c>
      <c r="C223" s="150">
        <v>0</v>
      </c>
      <c r="D223" s="153">
        <v>0</v>
      </c>
      <c r="E223" s="152">
        <f t="shared" si="8"/>
        <v>0</v>
      </c>
      <c r="F223" s="150">
        <v>0</v>
      </c>
      <c r="G223" s="150">
        <v>0</v>
      </c>
      <c r="H223" s="150">
        <v>0</v>
      </c>
      <c r="I223" s="150">
        <v>0</v>
      </c>
      <c r="J223" s="150">
        <v>0</v>
      </c>
      <c r="K223" s="150">
        <v>0</v>
      </c>
      <c r="L223" s="150">
        <v>0</v>
      </c>
      <c r="M223" s="150">
        <v>0</v>
      </c>
      <c r="N223" s="150">
        <v>0</v>
      </c>
      <c r="O223" s="150">
        <v>0</v>
      </c>
      <c r="P223" s="150">
        <v>0</v>
      </c>
    </row>
    <row r="224" spans="2:16" ht="14.25" customHeight="1">
      <c r="B224" s="149" t="s">
        <v>182</v>
      </c>
      <c r="C224" s="150">
        <v>0</v>
      </c>
      <c r="D224" s="153">
        <v>0</v>
      </c>
      <c r="E224" s="152">
        <f t="shared" si="8"/>
        <v>0</v>
      </c>
      <c r="F224" s="150">
        <v>0</v>
      </c>
      <c r="G224" s="150">
        <v>0</v>
      </c>
      <c r="H224" s="150">
        <v>0</v>
      </c>
      <c r="I224" s="150">
        <v>0</v>
      </c>
      <c r="J224" s="150">
        <v>0</v>
      </c>
      <c r="K224" s="150">
        <v>0</v>
      </c>
      <c r="L224" s="150">
        <v>0</v>
      </c>
      <c r="M224" s="150">
        <v>0</v>
      </c>
      <c r="N224" s="150">
        <v>0</v>
      </c>
      <c r="O224" s="150">
        <v>0</v>
      </c>
      <c r="P224" s="150">
        <v>0</v>
      </c>
    </row>
    <row r="225" spans="2:16" ht="14.25" customHeight="1">
      <c r="B225" s="154" t="s">
        <v>183</v>
      </c>
      <c r="C225" s="150">
        <v>0</v>
      </c>
      <c r="D225" s="156">
        <v>0</v>
      </c>
      <c r="E225" s="157">
        <f t="shared" si="8"/>
        <v>0</v>
      </c>
      <c r="F225" s="150">
        <v>0</v>
      </c>
      <c r="G225" s="150">
        <v>0</v>
      </c>
      <c r="H225" s="150">
        <v>0</v>
      </c>
      <c r="I225" s="150">
        <v>0</v>
      </c>
      <c r="J225" s="150">
        <v>0</v>
      </c>
      <c r="K225" s="150">
        <v>0</v>
      </c>
      <c r="L225" s="150">
        <v>0</v>
      </c>
      <c r="M225" s="150">
        <v>0</v>
      </c>
      <c r="N225" s="150">
        <v>0</v>
      </c>
      <c r="O225" s="150">
        <v>0</v>
      </c>
      <c r="P225" s="150">
        <v>0</v>
      </c>
    </row>
    <row r="226" spans="2:18" ht="14.25" customHeight="1">
      <c r="B226" s="158" t="s">
        <v>184</v>
      </c>
      <c r="C226" s="159">
        <v>0</v>
      </c>
      <c r="D226" s="159">
        <v>1</v>
      </c>
      <c r="E226" s="160">
        <f t="shared" si="8"/>
        <v>-1</v>
      </c>
      <c r="F226" s="159">
        <v>0</v>
      </c>
      <c r="G226" s="159">
        <v>0</v>
      </c>
      <c r="H226" s="159">
        <v>0</v>
      </c>
      <c r="I226" s="159">
        <v>0</v>
      </c>
      <c r="J226" s="159">
        <v>0</v>
      </c>
      <c r="K226" s="159">
        <v>0</v>
      </c>
      <c r="L226" s="159">
        <v>0</v>
      </c>
      <c r="M226" s="159">
        <v>0</v>
      </c>
      <c r="N226" s="159">
        <v>0</v>
      </c>
      <c r="O226" s="159">
        <v>0</v>
      </c>
      <c r="P226" s="161">
        <v>0</v>
      </c>
      <c r="Q226" s="148"/>
      <c r="R226" s="148"/>
    </row>
    <row r="227" spans="2:16" ht="14.25" customHeight="1">
      <c r="B227" s="149" t="s">
        <v>185</v>
      </c>
      <c r="C227" s="150">
        <v>0</v>
      </c>
      <c r="D227" s="153">
        <v>0</v>
      </c>
      <c r="E227" s="152">
        <f t="shared" si="8"/>
        <v>0</v>
      </c>
      <c r="F227" s="150">
        <v>0</v>
      </c>
      <c r="G227" s="150">
        <v>0</v>
      </c>
      <c r="H227" s="150">
        <v>0</v>
      </c>
      <c r="I227" s="150">
        <v>0</v>
      </c>
      <c r="J227" s="150">
        <v>0</v>
      </c>
      <c r="K227" s="150">
        <v>0</v>
      </c>
      <c r="L227" s="150">
        <v>0</v>
      </c>
      <c r="M227" s="150">
        <v>0</v>
      </c>
      <c r="N227" s="150">
        <v>0</v>
      </c>
      <c r="O227" s="150">
        <v>0</v>
      </c>
      <c r="P227" s="150">
        <v>0</v>
      </c>
    </row>
    <row r="228" spans="2:16" ht="14.25" customHeight="1">
      <c r="B228" s="149" t="s">
        <v>186</v>
      </c>
      <c r="C228" s="150">
        <v>0</v>
      </c>
      <c r="D228" s="153">
        <v>0</v>
      </c>
      <c r="E228" s="152">
        <f t="shared" si="8"/>
        <v>0</v>
      </c>
      <c r="F228" s="150">
        <v>0</v>
      </c>
      <c r="G228" s="150">
        <v>0</v>
      </c>
      <c r="H228" s="150">
        <v>0</v>
      </c>
      <c r="I228" s="150">
        <v>0</v>
      </c>
      <c r="J228" s="150">
        <v>0</v>
      </c>
      <c r="K228" s="150">
        <v>0</v>
      </c>
      <c r="L228" s="150">
        <v>0</v>
      </c>
      <c r="M228" s="150">
        <v>0</v>
      </c>
      <c r="N228" s="150">
        <v>0</v>
      </c>
      <c r="O228" s="150">
        <v>0</v>
      </c>
      <c r="P228" s="150">
        <v>0</v>
      </c>
    </row>
    <row r="229" spans="2:16" ht="14.25" customHeight="1">
      <c r="B229" s="149" t="s">
        <v>187</v>
      </c>
      <c r="C229" s="150">
        <v>0</v>
      </c>
      <c r="D229" s="153">
        <v>0</v>
      </c>
      <c r="E229" s="152">
        <f t="shared" si="8"/>
        <v>0</v>
      </c>
      <c r="F229" s="150">
        <v>0</v>
      </c>
      <c r="G229" s="150">
        <v>0</v>
      </c>
      <c r="H229" s="150">
        <v>0</v>
      </c>
      <c r="I229" s="150">
        <v>0</v>
      </c>
      <c r="J229" s="150">
        <v>0</v>
      </c>
      <c r="K229" s="150">
        <v>0</v>
      </c>
      <c r="L229" s="150">
        <v>0</v>
      </c>
      <c r="M229" s="150">
        <v>0</v>
      </c>
      <c r="N229" s="150">
        <v>0</v>
      </c>
      <c r="O229" s="150">
        <v>0</v>
      </c>
      <c r="P229" s="150">
        <v>0</v>
      </c>
    </row>
    <row r="230" spans="2:16" ht="14.25" customHeight="1">
      <c r="B230" s="149" t="s">
        <v>188</v>
      </c>
      <c r="C230" s="150">
        <v>0</v>
      </c>
      <c r="D230" s="153">
        <v>0</v>
      </c>
      <c r="E230" s="152">
        <f t="shared" si="8"/>
        <v>0</v>
      </c>
      <c r="F230" s="150">
        <v>0</v>
      </c>
      <c r="G230" s="150">
        <v>0</v>
      </c>
      <c r="H230" s="150">
        <v>0</v>
      </c>
      <c r="I230" s="150">
        <v>0</v>
      </c>
      <c r="J230" s="150">
        <v>0</v>
      </c>
      <c r="K230" s="150">
        <v>0</v>
      </c>
      <c r="L230" s="150">
        <v>0</v>
      </c>
      <c r="M230" s="150">
        <v>0</v>
      </c>
      <c r="N230" s="150">
        <v>0</v>
      </c>
      <c r="O230" s="150">
        <v>0</v>
      </c>
      <c r="P230" s="150">
        <v>0</v>
      </c>
    </row>
    <row r="231" spans="1:18" s="148" customFormat="1" ht="18" customHeight="1">
      <c r="A231" s="137"/>
      <c r="B231" s="149" t="s">
        <v>189</v>
      </c>
      <c r="C231" s="150">
        <v>0</v>
      </c>
      <c r="D231" s="153">
        <v>0</v>
      </c>
      <c r="E231" s="152">
        <f t="shared" si="8"/>
        <v>0</v>
      </c>
      <c r="F231" s="150">
        <v>0</v>
      </c>
      <c r="G231" s="150">
        <v>0</v>
      </c>
      <c r="H231" s="150">
        <v>0</v>
      </c>
      <c r="I231" s="150">
        <v>0</v>
      </c>
      <c r="J231" s="150">
        <v>0</v>
      </c>
      <c r="K231" s="150">
        <v>0</v>
      </c>
      <c r="L231" s="150">
        <v>0</v>
      </c>
      <c r="M231" s="150">
        <v>0</v>
      </c>
      <c r="N231" s="150">
        <v>0</v>
      </c>
      <c r="O231" s="150">
        <v>0</v>
      </c>
      <c r="P231" s="150">
        <v>0</v>
      </c>
      <c r="Q231" s="137"/>
      <c r="R231" s="137"/>
    </row>
    <row r="232" spans="2:16" ht="14.25" customHeight="1">
      <c r="B232" s="149" t="s">
        <v>190</v>
      </c>
      <c r="C232" s="150">
        <v>0</v>
      </c>
      <c r="D232" s="153">
        <v>0</v>
      </c>
      <c r="E232" s="152">
        <f t="shared" si="8"/>
        <v>0</v>
      </c>
      <c r="F232" s="150">
        <v>0</v>
      </c>
      <c r="G232" s="150">
        <v>0</v>
      </c>
      <c r="H232" s="150">
        <v>0</v>
      </c>
      <c r="I232" s="150">
        <v>0</v>
      </c>
      <c r="J232" s="150">
        <v>0</v>
      </c>
      <c r="K232" s="150">
        <v>0</v>
      </c>
      <c r="L232" s="150">
        <v>0</v>
      </c>
      <c r="M232" s="150">
        <v>0</v>
      </c>
      <c r="N232" s="150">
        <v>0</v>
      </c>
      <c r="O232" s="150">
        <v>0</v>
      </c>
      <c r="P232" s="150">
        <v>0</v>
      </c>
    </row>
    <row r="233" spans="2:16" ht="14.25" customHeight="1">
      <c r="B233" s="149" t="s">
        <v>191</v>
      </c>
      <c r="C233" s="150">
        <v>0</v>
      </c>
      <c r="D233" s="153">
        <v>0</v>
      </c>
      <c r="E233" s="152">
        <f t="shared" si="8"/>
        <v>0</v>
      </c>
      <c r="F233" s="150">
        <v>0</v>
      </c>
      <c r="G233" s="150">
        <v>0</v>
      </c>
      <c r="H233" s="150">
        <v>0</v>
      </c>
      <c r="I233" s="150">
        <v>0</v>
      </c>
      <c r="J233" s="150">
        <v>0</v>
      </c>
      <c r="K233" s="150">
        <v>0</v>
      </c>
      <c r="L233" s="150">
        <v>0</v>
      </c>
      <c r="M233" s="150">
        <v>0</v>
      </c>
      <c r="N233" s="150">
        <v>0</v>
      </c>
      <c r="O233" s="150">
        <v>0</v>
      </c>
      <c r="P233" s="150">
        <v>0</v>
      </c>
    </row>
    <row r="234" spans="2:16" ht="14.25" customHeight="1">
      <c r="B234" s="149" t="s">
        <v>192</v>
      </c>
      <c r="C234" s="150">
        <v>0</v>
      </c>
      <c r="D234" s="153">
        <v>0</v>
      </c>
      <c r="E234" s="152">
        <f aca="true" t="shared" si="9" ref="E234:E265">IF(IF(D234="S/D",0,D234)&lt;&gt;0,(C234-D234)/D234,0)</f>
        <v>0</v>
      </c>
      <c r="F234" s="150">
        <v>0</v>
      </c>
      <c r="G234" s="150">
        <v>0</v>
      </c>
      <c r="H234" s="150">
        <v>0</v>
      </c>
      <c r="I234" s="150">
        <v>0</v>
      </c>
      <c r="J234" s="150">
        <v>0</v>
      </c>
      <c r="K234" s="150">
        <v>0</v>
      </c>
      <c r="L234" s="150">
        <v>0</v>
      </c>
      <c r="M234" s="150">
        <v>0</v>
      </c>
      <c r="N234" s="150">
        <v>0</v>
      </c>
      <c r="O234" s="150">
        <v>0</v>
      </c>
      <c r="P234" s="150">
        <v>0</v>
      </c>
    </row>
    <row r="235" spans="2:16" ht="14.25" customHeight="1">
      <c r="B235" s="149" t="s">
        <v>193</v>
      </c>
      <c r="C235" s="150">
        <v>0</v>
      </c>
      <c r="D235" s="153">
        <v>0</v>
      </c>
      <c r="E235" s="152">
        <f t="shared" si="9"/>
        <v>0</v>
      </c>
      <c r="F235" s="150">
        <v>0</v>
      </c>
      <c r="G235" s="150">
        <v>0</v>
      </c>
      <c r="H235" s="150">
        <v>0</v>
      </c>
      <c r="I235" s="150">
        <v>0</v>
      </c>
      <c r="J235" s="150">
        <v>0</v>
      </c>
      <c r="K235" s="150">
        <v>0</v>
      </c>
      <c r="L235" s="150">
        <v>0</v>
      </c>
      <c r="M235" s="150">
        <v>0</v>
      </c>
      <c r="N235" s="150">
        <v>0</v>
      </c>
      <c r="O235" s="150">
        <v>0</v>
      </c>
      <c r="P235" s="150">
        <v>0</v>
      </c>
    </row>
    <row r="236" spans="2:16" ht="14.25" customHeight="1">
      <c r="B236" s="149" t="s">
        <v>194</v>
      </c>
      <c r="C236" s="150">
        <v>0</v>
      </c>
      <c r="D236" s="153">
        <v>0</v>
      </c>
      <c r="E236" s="152">
        <f t="shared" si="9"/>
        <v>0</v>
      </c>
      <c r="F236" s="150">
        <v>0</v>
      </c>
      <c r="G236" s="150">
        <v>0</v>
      </c>
      <c r="H236" s="150">
        <v>0</v>
      </c>
      <c r="I236" s="150">
        <v>0</v>
      </c>
      <c r="J236" s="150">
        <v>0</v>
      </c>
      <c r="K236" s="150">
        <v>0</v>
      </c>
      <c r="L236" s="150">
        <v>0</v>
      </c>
      <c r="M236" s="150">
        <v>0</v>
      </c>
      <c r="N236" s="150">
        <v>0</v>
      </c>
      <c r="O236" s="150">
        <v>0</v>
      </c>
      <c r="P236" s="150">
        <v>0</v>
      </c>
    </row>
    <row r="237" spans="2:16" ht="14.25" customHeight="1">
      <c r="B237" s="149" t="s">
        <v>195</v>
      </c>
      <c r="C237" s="150">
        <v>0</v>
      </c>
      <c r="D237" s="153">
        <v>1</v>
      </c>
      <c r="E237" s="152">
        <f t="shared" si="9"/>
        <v>-1</v>
      </c>
      <c r="F237" s="150">
        <v>0</v>
      </c>
      <c r="G237" s="150">
        <v>0</v>
      </c>
      <c r="H237" s="150">
        <v>0</v>
      </c>
      <c r="I237" s="150">
        <v>0</v>
      </c>
      <c r="J237" s="150">
        <v>0</v>
      </c>
      <c r="K237" s="150">
        <v>0</v>
      </c>
      <c r="L237" s="150">
        <v>0</v>
      </c>
      <c r="M237" s="150">
        <v>0</v>
      </c>
      <c r="N237" s="150">
        <v>0</v>
      </c>
      <c r="O237" s="150">
        <v>0</v>
      </c>
      <c r="P237" s="150">
        <v>0</v>
      </c>
    </row>
    <row r="238" spans="2:16" ht="14.25" customHeight="1">
      <c r="B238" s="149" t="s">
        <v>196</v>
      </c>
      <c r="C238" s="150">
        <v>0</v>
      </c>
      <c r="D238" s="153">
        <v>0</v>
      </c>
      <c r="E238" s="152">
        <f t="shared" si="9"/>
        <v>0</v>
      </c>
      <c r="F238" s="150">
        <v>0</v>
      </c>
      <c r="G238" s="150">
        <v>0</v>
      </c>
      <c r="H238" s="150">
        <v>0</v>
      </c>
      <c r="I238" s="150">
        <v>0</v>
      </c>
      <c r="J238" s="150">
        <v>0</v>
      </c>
      <c r="K238" s="150">
        <v>0</v>
      </c>
      <c r="L238" s="150">
        <v>0</v>
      </c>
      <c r="M238" s="150">
        <v>0</v>
      </c>
      <c r="N238" s="150">
        <v>0</v>
      </c>
      <c r="O238" s="150">
        <v>0</v>
      </c>
      <c r="P238" s="150">
        <v>0</v>
      </c>
    </row>
    <row r="239" spans="2:16" ht="14.25" customHeight="1">
      <c r="B239" s="149" t="s">
        <v>197</v>
      </c>
      <c r="C239" s="150">
        <v>0</v>
      </c>
      <c r="D239" s="153">
        <v>0</v>
      </c>
      <c r="E239" s="152">
        <f t="shared" si="9"/>
        <v>0</v>
      </c>
      <c r="F239" s="150">
        <v>0</v>
      </c>
      <c r="G239" s="150">
        <v>0</v>
      </c>
      <c r="H239" s="150">
        <v>0</v>
      </c>
      <c r="I239" s="150">
        <v>0</v>
      </c>
      <c r="J239" s="150">
        <v>0</v>
      </c>
      <c r="K239" s="150">
        <v>0</v>
      </c>
      <c r="L239" s="150">
        <v>0</v>
      </c>
      <c r="M239" s="150">
        <v>0</v>
      </c>
      <c r="N239" s="150">
        <v>0</v>
      </c>
      <c r="O239" s="150">
        <v>0</v>
      </c>
      <c r="P239" s="150">
        <v>0</v>
      </c>
    </row>
    <row r="240" spans="2:16" ht="14.25" customHeight="1">
      <c r="B240" s="149" t="s">
        <v>198</v>
      </c>
      <c r="C240" s="150">
        <v>0</v>
      </c>
      <c r="D240" s="153">
        <v>0</v>
      </c>
      <c r="E240" s="152">
        <f t="shared" si="9"/>
        <v>0</v>
      </c>
      <c r="F240" s="150">
        <v>0</v>
      </c>
      <c r="G240" s="150">
        <v>0</v>
      </c>
      <c r="H240" s="150">
        <v>0</v>
      </c>
      <c r="I240" s="150">
        <v>0</v>
      </c>
      <c r="J240" s="150">
        <v>0</v>
      </c>
      <c r="K240" s="150">
        <v>0</v>
      </c>
      <c r="L240" s="150">
        <v>0</v>
      </c>
      <c r="M240" s="150">
        <v>0</v>
      </c>
      <c r="N240" s="150">
        <v>0</v>
      </c>
      <c r="O240" s="150">
        <v>0</v>
      </c>
      <c r="P240" s="150">
        <v>0</v>
      </c>
    </row>
    <row r="241" spans="2:16" ht="14.25" customHeight="1">
      <c r="B241" s="149" t="s">
        <v>199</v>
      </c>
      <c r="C241" s="150">
        <v>0</v>
      </c>
      <c r="D241" s="153">
        <v>0</v>
      </c>
      <c r="E241" s="152">
        <f t="shared" si="9"/>
        <v>0</v>
      </c>
      <c r="F241" s="150">
        <v>0</v>
      </c>
      <c r="G241" s="150">
        <v>0</v>
      </c>
      <c r="H241" s="150">
        <v>0</v>
      </c>
      <c r="I241" s="150">
        <v>0</v>
      </c>
      <c r="J241" s="150">
        <v>0</v>
      </c>
      <c r="K241" s="150">
        <v>0</v>
      </c>
      <c r="L241" s="150">
        <v>0</v>
      </c>
      <c r="M241" s="150">
        <v>0</v>
      </c>
      <c r="N241" s="150">
        <v>0</v>
      </c>
      <c r="O241" s="150">
        <v>0</v>
      </c>
      <c r="P241" s="150">
        <v>0</v>
      </c>
    </row>
    <row r="242" spans="2:16" ht="14.25" customHeight="1">
      <c r="B242" s="149" t="s">
        <v>200</v>
      </c>
      <c r="C242" s="150">
        <v>0</v>
      </c>
      <c r="D242" s="153">
        <v>0</v>
      </c>
      <c r="E242" s="152">
        <f t="shared" si="9"/>
        <v>0</v>
      </c>
      <c r="F242" s="150">
        <v>0</v>
      </c>
      <c r="G242" s="150">
        <v>0</v>
      </c>
      <c r="H242" s="150">
        <v>0</v>
      </c>
      <c r="I242" s="150">
        <v>0</v>
      </c>
      <c r="J242" s="150">
        <v>0</v>
      </c>
      <c r="K242" s="150">
        <v>0</v>
      </c>
      <c r="L242" s="150">
        <v>0</v>
      </c>
      <c r="M242" s="150">
        <v>0</v>
      </c>
      <c r="N242" s="150">
        <v>0</v>
      </c>
      <c r="O242" s="150">
        <v>0</v>
      </c>
      <c r="P242" s="150">
        <v>0</v>
      </c>
    </row>
    <row r="243" spans="2:16" ht="14.25" customHeight="1">
      <c r="B243" s="149" t="s">
        <v>201</v>
      </c>
      <c r="C243" s="150">
        <v>0</v>
      </c>
      <c r="D243" s="153">
        <v>0</v>
      </c>
      <c r="E243" s="152">
        <f t="shared" si="9"/>
        <v>0</v>
      </c>
      <c r="F243" s="150">
        <v>0</v>
      </c>
      <c r="G243" s="150">
        <v>0</v>
      </c>
      <c r="H243" s="150">
        <v>0</v>
      </c>
      <c r="I243" s="150">
        <v>0</v>
      </c>
      <c r="J243" s="150">
        <v>0</v>
      </c>
      <c r="K243" s="150">
        <v>0</v>
      </c>
      <c r="L243" s="150">
        <v>0</v>
      </c>
      <c r="M243" s="150">
        <v>0</v>
      </c>
      <c r="N243" s="150">
        <v>0</v>
      </c>
      <c r="O243" s="150">
        <v>0</v>
      </c>
      <c r="P243" s="150">
        <v>0</v>
      </c>
    </row>
    <row r="244" spans="2:16" ht="14.25" customHeight="1">
      <c r="B244" s="149" t="s">
        <v>202</v>
      </c>
      <c r="C244" s="150">
        <v>0</v>
      </c>
      <c r="D244" s="153">
        <v>0</v>
      </c>
      <c r="E244" s="152">
        <f t="shared" si="9"/>
        <v>0</v>
      </c>
      <c r="F244" s="150">
        <v>0</v>
      </c>
      <c r="G244" s="150">
        <v>0</v>
      </c>
      <c r="H244" s="150">
        <v>0</v>
      </c>
      <c r="I244" s="150">
        <v>0</v>
      </c>
      <c r="J244" s="150">
        <v>0</v>
      </c>
      <c r="K244" s="150">
        <v>0</v>
      </c>
      <c r="L244" s="150">
        <v>0</v>
      </c>
      <c r="M244" s="150">
        <v>0</v>
      </c>
      <c r="N244" s="150">
        <v>0</v>
      </c>
      <c r="O244" s="150">
        <v>0</v>
      </c>
      <c r="P244" s="150">
        <v>0</v>
      </c>
    </row>
    <row r="245" spans="2:16" ht="14.25" customHeight="1">
      <c r="B245" s="149" t="s">
        <v>203</v>
      </c>
      <c r="C245" s="150">
        <v>0</v>
      </c>
      <c r="D245" s="153">
        <v>0</v>
      </c>
      <c r="E245" s="152">
        <f t="shared" si="9"/>
        <v>0</v>
      </c>
      <c r="F245" s="150">
        <v>0</v>
      </c>
      <c r="G245" s="150">
        <v>0</v>
      </c>
      <c r="H245" s="150">
        <v>0</v>
      </c>
      <c r="I245" s="150">
        <v>0</v>
      </c>
      <c r="J245" s="150">
        <v>0</v>
      </c>
      <c r="K245" s="150">
        <v>0</v>
      </c>
      <c r="L245" s="150">
        <v>0</v>
      </c>
      <c r="M245" s="150">
        <v>0</v>
      </c>
      <c r="N245" s="150">
        <v>0</v>
      </c>
      <c r="O245" s="150">
        <v>0</v>
      </c>
      <c r="P245" s="150">
        <v>0</v>
      </c>
    </row>
    <row r="246" spans="2:16" ht="14.25" customHeight="1">
      <c r="B246" s="149" t="s">
        <v>204</v>
      </c>
      <c r="C246" s="150">
        <v>0</v>
      </c>
      <c r="D246" s="153">
        <v>0</v>
      </c>
      <c r="E246" s="152">
        <f t="shared" si="9"/>
        <v>0</v>
      </c>
      <c r="F246" s="150">
        <v>0</v>
      </c>
      <c r="G246" s="150">
        <v>0</v>
      </c>
      <c r="H246" s="150">
        <v>0</v>
      </c>
      <c r="I246" s="150">
        <v>0</v>
      </c>
      <c r="J246" s="150">
        <v>0</v>
      </c>
      <c r="K246" s="150">
        <v>0</v>
      </c>
      <c r="L246" s="150">
        <v>0</v>
      </c>
      <c r="M246" s="150">
        <v>0</v>
      </c>
      <c r="N246" s="150">
        <v>0</v>
      </c>
      <c r="O246" s="150">
        <v>0</v>
      </c>
      <c r="P246" s="150">
        <v>0</v>
      </c>
    </row>
    <row r="247" spans="2:16" ht="14.25" customHeight="1">
      <c r="B247" s="149" t="s">
        <v>205</v>
      </c>
      <c r="C247" s="150">
        <v>0</v>
      </c>
      <c r="D247" s="153">
        <v>0</v>
      </c>
      <c r="E247" s="152">
        <f t="shared" si="9"/>
        <v>0</v>
      </c>
      <c r="F247" s="150">
        <v>0</v>
      </c>
      <c r="G247" s="150">
        <v>0</v>
      </c>
      <c r="H247" s="150">
        <v>0</v>
      </c>
      <c r="I247" s="150">
        <v>0</v>
      </c>
      <c r="J247" s="150">
        <v>0</v>
      </c>
      <c r="K247" s="150">
        <v>0</v>
      </c>
      <c r="L247" s="150">
        <v>0</v>
      </c>
      <c r="M247" s="150">
        <v>0</v>
      </c>
      <c r="N247" s="150">
        <v>0</v>
      </c>
      <c r="O247" s="150">
        <v>0</v>
      </c>
      <c r="P247" s="150">
        <v>0</v>
      </c>
    </row>
    <row r="248" spans="2:16" ht="14.25" customHeight="1">
      <c r="B248" s="149" t="s">
        <v>206</v>
      </c>
      <c r="C248" s="150">
        <v>0</v>
      </c>
      <c r="D248" s="153">
        <v>0</v>
      </c>
      <c r="E248" s="152">
        <f t="shared" si="9"/>
        <v>0</v>
      </c>
      <c r="F248" s="150">
        <v>0</v>
      </c>
      <c r="G248" s="150">
        <v>0</v>
      </c>
      <c r="H248" s="150">
        <v>0</v>
      </c>
      <c r="I248" s="150">
        <v>0</v>
      </c>
      <c r="J248" s="150">
        <v>0</v>
      </c>
      <c r="K248" s="150">
        <v>0</v>
      </c>
      <c r="L248" s="150">
        <v>0</v>
      </c>
      <c r="M248" s="150">
        <v>0</v>
      </c>
      <c r="N248" s="150">
        <v>0</v>
      </c>
      <c r="O248" s="150">
        <v>0</v>
      </c>
      <c r="P248" s="150">
        <v>0</v>
      </c>
    </row>
    <row r="249" spans="2:16" ht="14.25" customHeight="1">
      <c r="B249" s="149" t="s">
        <v>207</v>
      </c>
      <c r="C249" s="150">
        <v>0</v>
      </c>
      <c r="D249" s="153">
        <v>0</v>
      </c>
      <c r="E249" s="152">
        <f t="shared" si="9"/>
        <v>0</v>
      </c>
      <c r="F249" s="150">
        <v>0</v>
      </c>
      <c r="G249" s="150">
        <v>0</v>
      </c>
      <c r="H249" s="150">
        <v>0</v>
      </c>
      <c r="I249" s="150">
        <v>0</v>
      </c>
      <c r="J249" s="150">
        <v>0</v>
      </c>
      <c r="K249" s="150">
        <v>0</v>
      </c>
      <c r="L249" s="150">
        <v>0</v>
      </c>
      <c r="M249" s="150">
        <v>0</v>
      </c>
      <c r="N249" s="150">
        <v>0</v>
      </c>
      <c r="O249" s="150">
        <v>0</v>
      </c>
      <c r="P249" s="150">
        <v>0</v>
      </c>
    </row>
    <row r="250" spans="2:16" ht="14.25" customHeight="1">
      <c r="B250" s="149" t="s">
        <v>208</v>
      </c>
      <c r="C250" s="150">
        <v>0</v>
      </c>
      <c r="D250" s="153">
        <v>0</v>
      </c>
      <c r="E250" s="152">
        <f t="shared" si="9"/>
        <v>0</v>
      </c>
      <c r="F250" s="150">
        <v>0</v>
      </c>
      <c r="G250" s="150">
        <v>0</v>
      </c>
      <c r="H250" s="150">
        <v>0</v>
      </c>
      <c r="I250" s="150">
        <v>0</v>
      </c>
      <c r="J250" s="150">
        <v>0</v>
      </c>
      <c r="K250" s="150">
        <v>0</v>
      </c>
      <c r="L250" s="150">
        <v>0</v>
      </c>
      <c r="M250" s="150">
        <v>0</v>
      </c>
      <c r="N250" s="150">
        <v>0</v>
      </c>
      <c r="O250" s="150">
        <v>0</v>
      </c>
      <c r="P250" s="150">
        <v>0</v>
      </c>
    </row>
    <row r="251" spans="2:16" ht="14.25" customHeight="1">
      <c r="B251" s="149" t="s">
        <v>209</v>
      </c>
      <c r="C251" s="150">
        <v>0</v>
      </c>
      <c r="D251" s="153">
        <v>0</v>
      </c>
      <c r="E251" s="152">
        <f t="shared" si="9"/>
        <v>0</v>
      </c>
      <c r="F251" s="150">
        <v>0</v>
      </c>
      <c r="G251" s="150">
        <v>0</v>
      </c>
      <c r="H251" s="150">
        <v>0</v>
      </c>
      <c r="I251" s="150">
        <v>0</v>
      </c>
      <c r="J251" s="150">
        <v>0</v>
      </c>
      <c r="K251" s="150">
        <v>0</v>
      </c>
      <c r="L251" s="150">
        <v>0</v>
      </c>
      <c r="M251" s="150">
        <v>0</v>
      </c>
      <c r="N251" s="150">
        <v>0</v>
      </c>
      <c r="O251" s="150">
        <v>0</v>
      </c>
      <c r="P251" s="150">
        <v>0</v>
      </c>
    </row>
    <row r="252" spans="2:16" ht="14.25" customHeight="1">
      <c r="B252" s="154" t="s">
        <v>210</v>
      </c>
      <c r="C252" s="150">
        <v>0</v>
      </c>
      <c r="D252" s="156">
        <v>0</v>
      </c>
      <c r="E252" s="157">
        <f t="shared" si="9"/>
        <v>0</v>
      </c>
      <c r="F252" s="150">
        <v>0</v>
      </c>
      <c r="G252" s="150">
        <v>0</v>
      </c>
      <c r="H252" s="150">
        <v>0</v>
      </c>
      <c r="I252" s="150">
        <v>0</v>
      </c>
      <c r="J252" s="150">
        <v>0</v>
      </c>
      <c r="K252" s="150">
        <v>0</v>
      </c>
      <c r="L252" s="150">
        <v>0</v>
      </c>
      <c r="M252" s="150">
        <v>0</v>
      </c>
      <c r="N252" s="150">
        <v>0</v>
      </c>
      <c r="O252" s="150">
        <v>0</v>
      </c>
      <c r="P252" s="150">
        <v>0</v>
      </c>
    </row>
    <row r="253" spans="2:18" ht="14.25" customHeight="1">
      <c r="B253" s="158" t="s">
        <v>211</v>
      </c>
      <c r="C253" s="159">
        <v>37</v>
      </c>
      <c r="D253" s="159">
        <v>67</v>
      </c>
      <c r="E253" s="160">
        <f t="shared" si="9"/>
        <v>-0.44776119402985076</v>
      </c>
      <c r="F253" s="159">
        <v>7</v>
      </c>
      <c r="G253" s="159">
        <v>2</v>
      </c>
      <c r="H253" s="159">
        <v>25</v>
      </c>
      <c r="I253" s="159">
        <v>43</v>
      </c>
      <c r="J253" s="159">
        <v>0</v>
      </c>
      <c r="K253" s="159">
        <v>0</v>
      </c>
      <c r="L253" s="159">
        <v>0</v>
      </c>
      <c r="M253" s="159">
        <v>0</v>
      </c>
      <c r="N253" s="159">
        <v>0</v>
      </c>
      <c r="O253" s="159">
        <v>0</v>
      </c>
      <c r="P253" s="159">
        <v>37</v>
      </c>
      <c r="Q253" s="148"/>
      <c r="R253" s="148"/>
    </row>
    <row r="254" spans="2:16" ht="14.25" customHeight="1">
      <c r="B254" s="149" t="s">
        <v>212</v>
      </c>
      <c r="C254" s="150">
        <v>0</v>
      </c>
      <c r="D254" s="153">
        <v>0</v>
      </c>
      <c r="E254" s="152">
        <f t="shared" si="9"/>
        <v>0</v>
      </c>
      <c r="F254" s="150">
        <v>0</v>
      </c>
      <c r="G254" s="150">
        <v>0</v>
      </c>
      <c r="H254" s="150">
        <v>0</v>
      </c>
      <c r="I254" s="150">
        <v>0</v>
      </c>
      <c r="J254" s="150">
        <v>0</v>
      </c>
      <c r="K254" s="150">
        <v>0</v>
      </c>
      <c r="L254" s="150">
        <v>0</v>
      </c>
      <c r="M254" s="150">
        <v>0</v>
      </c>
      <c r="N254" s="150">
        <v>0</v>
      </c>
      <c r="O254" s="150">
        <v>0</v>
      </c>
      <c r="P254" s="150">
        <v>0</v>
      </c>
    </row>
    <row r="255" spans="2:16" ht="14.25" customHeight="1">
      <c r="B255" s="149" t="s">
        <v>213</v>
      </c>
      <c r="C255" s="150">
        <v>19</v>
      </c>
      <c r="D255" s="153">
        <v>38</v>
      </c>
      <c r="E255" s="152">
        <f t="shared" si="9"/>
        <v>-0.5</v>
      </c>
      <c r="F255" s="150">
        <v>3</v>
      </c>
      <c r="G255" s="150">
        <v>1</v>
      </c>
      <c r="H255" s="150">
        <v>18</v>
      </c>
      <c r="I255" s="150">
        <v>33</v>
      </c>
      <c r="J255" s="150">
        <v>0</v>
      </c>
      <c r="K255" s="150">
        <v>0</v>
      </c>
      <c r="L255" s="150">
        <v>0</v>
      </c>
      <c r="M255" s="150">
        <v>0</v>
      </c>
      <c r="N255" s="150">
        <v>0</v>
      </c>
      <c r="O255" s="150">
        <v>0</v>
      </c>
      <c r="P255" s="150">
        <v>22</v>
      </c>
    </row>
    <row r="256" spans="2:16" ht="14.25" customHeight="1">
      <c r="B256" s="149" t="s">
        <v>214</v>
      </c>
      <c r="C256" s="150">
        <v>14</v>
      </c>
      <c r="D256" s="153">
        <v>26</v>
      </c>
      <c r="E256" s="152">
        <f t="shared" si="9"/>
        <v>-0.46153846153846156</v>
      </c>
      <c r="F256" s="150">
        <v>3</v>
      </c>
      <c r="G256" s="150">
        <v>0</v>
      </c>
      <c r="H256" s="150">
        <v>7</v>
      </c>
      <c r="I256" s="150">
        <v>9</v>
      </c>
      <c r="J256" s="150">
        <v>0</v>
      </c>
      <c r="K256" s="150">
        <v>0</v>
      </c>
      <c r="L256" s="150">
        <v>0</v>
      </c>
      <c r="M256" s="150">
        <v>0</v>
      </c>
      <c r="N256" s="150">
        <v>0</v>
      </c>
      <c r="O256" s="150">
        <v>0</v>
      </c>
      <c r="P256" s="150">
        <v>10</v>
      </c>
    </row>
    <row r="257" spans="2:16" ht="14.25" customHeight="1">
      <c r="B257" s="149" t="s">
        <v>215</v>
      </c>
      <c r="C257" s="150">
        <v>0</v>
      </c>
      <c r="D257" s="153">
        <v>1</v>
      </c>
      <c r="E257" s="152">
        <f t="shared" si="9"/>
        <v>-1</v>
      </c>
      <c r="F257" s="150">
        <v>0</v>
      </c>
      <c r="G257" s="150">
        <v>0</v>
      </c>
      <c r="H257" s="150">
        <v>0</v>
      </c>
      <c r="I257" s="150">
        <v>0</v>
      </c>
      <c r="J257" s="150">
        <v>0</v>
      </c>
      <c r="K257" s="150">
        <v>0</v>
      </c>
      <c r="L257" s="150">
        <v>0</v>
      </c>
      <c r="M257" s="150">
        <v>0</v>
      </c>
      <c r="N257" s="150">
        <v>0</v>
      </c>
      <c r="O257" s="150">
        <v>0</v>
      </c>
      <c r="P257" s="150">
        <v>0</v>
      </c>
    </row>
    <row r="258" spans="1:18" s="148" customFormat="1" ht="18" customHeight="1">
      <c r="A258" s="137"/>
      <c r="B258" s="149" t="s">
        <v>216</v>
      </c>
      <c r="C258" s="150">
        <v>0</v>
      </c>
      <c r="D258" s="153">
        <v>0</v>
      </c>
      <c r="E258" s="152">
        <f t="shared" si="9"/>
        <v>0</v>
      </c>
      <c r="F258" s="150">
        <v>0</v>
      </c>
      <c r="G258" s="150">
        <v>0</v>
      </c>
      <c r="H258" s="150">
        <v>0</v>
      </c>
      <c r="I258" s="150">
        <v>0</v>
      </c>
      <c r="J258" s="150">
        <v>0</v>
      </c>
      <c r="K258" s="150">
        <v>0</v>
      </c>
      <c r="L258" s="150">
        <v>0</v>
      </c>
      <c r="M258" s="150">
        <v>0</v>
      </c>
      <c r="N258" s="150">
        <v>0</v>
      </c>
      <c r="O258" s="150">
        <v>0</v>
      </c>
      <c r="P258" s="150">
        <v>0</v>
      </c>
      <c r="Q258" s="137"/>
      <c r="R258" s="137"/>
    </row>
    <row r="259" spans="2:16" ht="14.25" customHeight="1">
      <c r="B259" s="149" t="s">
        <v>217</v>
      </c>
      <c r="C259" s="150">
        <v>1</v>
      </c>
      <c r="D259" s="153">
        <v>0</v>
      </c>
      <c r="E259" s="152">
        <f t="shared" si="9"/>
        <v>0</v>
      </c>
      <c r="F259" s="150">
        <v>0</v>
      </c>
      <c r="G259" s="150">
        <v>0</v>
      </c>
      <c r="H259" s="150">
        <v>0</v>
      </c>
      <c r="I259" s="150">
        <v>0</v>
      </c>
      <c r="J259" s="150">
        <v>0</v>
      </c>
      <c r="K259" s="150">
        <v>0</v>
      </c>
      <c r="L259" s="150">
        <v>0</v>
      </c>
      <c r="M259" s="150">
        <v>0</v>
      </c>
      <c r="N259" s="150">
        <v>0</v>
      </c>
      <c r="O259" s="150">
        <v>0</v>
      </c>
      <c r="P259" s="150">
        <v>1</v>
      </c>
    </row>
    <row r="260" spans="2:16" ht="14.25" customHeight="1">
      <c r="B260" s="149" t="s">
        <v>218</v>
      </c>
      <c r="C260" s="150">
        <v>2</v>
      </c>
      <c r="D260" s="153">
        <v>2</v>
      </c>
      <c r="E260" s="152">
        <f t="shared" si="9"/>
        <v>0</v>
      </c>
      <c r="F260" s="150">
        <v>1</v>
      </c>
      <c r="G260" s="150">
        <v>1</v>
      </c>
      <c r="H260" s="150">
        <v>0</v>
      </c>
      <c r="I260" s="150">
        <v>1</v>
      </c>
      <c r="J260" s="150">
        <v>0</v>
      </c>
      <c r="K260" s="150">
        <v>0</v>
      </c>
      <c r="L260" s="150">
        <v>0</v>
      </c>
      <c r="M260" s="150">
        <v>0</v>
      </c>
      <c r="N260" s="150">
        <v>0</v>
      </c>
      <c r="O260" s="150">
        <v>0</v>
      </c>
      <c r="P260" s="150">
        <v>4</v>
      </c>
    </row>
    <row r="261" spans="2:16" ht="14.25" customHeight="1">
      <c r="B261" s="149" t="s">
        <v>219</v>
      </c>
      <c r="C261" s="150">
        <v>1</v>
      </c>
      <c r="D261" s="153">
        <v>0</v>
      </c>
      <c r="E261" s="152">
        <f t="shared" si="9"/>
        <v>0</v>
      </c>
      <c r="F261" s="150">
        <v>0</v>
      </c>
      <c r="G261" s="150">
        <v>0</v>
      </c>
      <c r="H261" s="150">
        <v>0</v>
      </c>
      <c r="I261" s="150">
        <v>0</v>
      </c>
      <c r="J261" s="150">
        <v>0</v>
      </c>
      <c r="K261" s="150">
        <v>0</v>
      </c>
      <c r="L261" s="150">
        <v>0</v>
      </c>
      <c r="M261" s="150">
        <v>0</v>
      </c>
      <c r="N261" s="150">
        <v>0</v>
      </c>
      <c r="O261" s="150">
        <v>0</v>
      </c>
      <c r="P261" s="150">
        <v>0</v>
      </c>
    </row>
    <row r="262" spans="2:16" ht="14.25" customHeight="1">
      <c r="B262" s="149" t="s">
        <v>220</v>
      </c>
      <c r="C262" s="150">
        <v>0</v>
      </c>
      <c r="D262" s="153">
        <v>0</v>
      </c>
      <c r="E262" s="152">
        <f t="shared" si="9"/>
        <v>0</v>
      </c>
      <c r="F262" s="150">
        <v>0</v>
      </c>
      <c r="G262" s="150">
        <v>0</v>
      </c>
      <c r="H262" s="150">
        <v>0</v>
      </c>
      <c r="I262" s="150">
        <v>0</v>
      </c>
      <c r="J262" s="150">
        <v>0</v>
      </c>
      <c r="K262" s="150">
        <v>0</v>
      </c>
      <c r="L262" s="150">
        <v>0</v>
      </c>
      <c r="M262" s="150">
        <v>0</v>
      </c>
      <c r="N262" s="150">
        <v>0</v>
      </c>
      <c r="O262" s="150">
        <v>0</v>
      </c>
      <c r="P262" s="150">
        <v>0</v>
      </c>
    </row>
    <row r="263" spans="2:16" ht="14.25" customHeight="1">
      <c r="B263" s="149" t="s">
        <v>221</v>
      </c>
      <c r="C263" s="150">
        <v>0</v>
      </c>
      <c r="D263" s="153">
        <v>0</v>
      </c>
      <c r="E263" s="152">
        <f t="shared" si="9"/>
        <v>0</v>
      </c>
      <c r="F263" s="150">
        <v>0</v>
      </c>
      <c r="G263" s="150">
        <v>0</v>
      </c>
      <c r="H263" s="150">
        <v>0</v>
      </c>
      <c r="I263" s="150">
        <v>0</v>
      </c>
      <c r="J263" s="150">
        <v>0</v>
      </c>
      <c r="K263" s="150">
        <v>0</v>
      </c>
      <c r="L263" s="150">
        <v>0</v>
      </c>
      <c r="M263" s="150">
        <v>0</v>
      </c>
      <c r="N263" s="150">
        <v>0</v>
      </c>
      <c r="O263" s="150">
        <v>0</v>
      </c>
      <c r="P263" s="150">
        <v>0</v>
      </c>
    </row>
    <row r="264" spans="2:16" ht="14.25" customHeight="1">
      <c r="B264" s="149" t="s">
        <v>222</v>
      </c>
      <c r="C264" s="150">
        <v>0</v>
      </c>
      <c r="D264" s="153">
        <v>0</v>
      </c>
      <c r="E264" s="152">
        <f t="shared" si="9"/>
        <v>0</v>
      </c>
      <c r="F264" s="150">
        <v>0</v>
      </c>
      <c r="G264" s="150">
        <v>0</v>
      </c>
      <c r="H264" s="150">
        <v>0</v>
      </c>
      <c r="I264" s="150">
        <v>0</v>
      </c>
      <c r="J264" s="150">
        <v>0</v>
      </c>
      <c r="K264" s="150">
        <v>0</v>
      </c>
      <c r="L264" s="150">
        <v>0</v>
      </c>
      <c r="M264" s="150">
        <v>0</v>
      </c>
      <c r="N264" s="150">
        <v>0</v>
      </c>
      <c r="O264" s="150">
        <v>0</v>
      </c>
      <c r="P264" s="150">
        <v>0</v>
      </c>
    </row>
    <row r="265" spans="2:16" ht="14.25" customHeight="1">
      <c r="B265" s="149" t="s">
        <v>223</v>
      </c>
      <c r="C265" s="150">
        <v>0</v>
      </c>
      <c r="D265" s="153">
        <v>0</v>
      </c>
      <c r="E265" s="152">
        <f t="shared" si="9"/>
        <v>0</v>
      </c>
      <c r="F265" s="150">
        <v>0</v>
      </c>
      <c r="G265" s="150">
        <v>0</v>
      </c>
      <c r="H265" s="150">
        <v>0</v>
      </c>
      <c r="I265" s="150">
        <v>0</v>
      </c>
      <c r="J265" s="150">
        <v>0</v>
      </c>
      <c r="K265" s="150">
        <v>0</v>
      </c>
      <c r="L265" s="150">
        <v>0</v>
      </c>
      <c r="M265" s="150">
        <v>0</v>
      </c>
      <c r="N265" s="150">
        <v>0</v>
      </c>
      <c r="O265" s="150">
        <v>0</v>
      </c>
      <c r="P265" s="150">
        <v>0</v>
      </c>
    </row>
    <row r="266" spans="2:16" ht="14.25" customHeight="1">
      <c r="B266" s="149" t="s">
        <v>224</v>
      </c>
      <c r="C266" s="150">
        <v>0</v>
      </c>
      <c r="D266" s="153">
        <v>0</v>
      </c>
      <c r="E266" s="152">
        <f aca="true" t="shared" si="10" ref="E266:E298">IF(IF(D266="S/D",0,D266)&lt;&gt;0,(C266-D266)/D266,0)</f>
        <v>0</v>
      </c>
      <c r="F266" s="150">
        <v>0</v>
      </c>
      <c r="G266" s="150">
        <v>0</v>
      </c>
      <c r="H266" s="150">
        <v>0</v>
      </c>
      <c r="I266" s="150">
        <v>0</v>
      </c>
      <c r="J266" s="150">
        <v>0</v>
      </c>
      <c r="K266" s="150">
        <v>0</v>
      </c>
      <c r="L266" s="150">
        <v>0</v>
      </c>
      <c r="M266" s="150">
        <v>0</v>
      </c>
      <c r="N266" s="150">
        <v>0</v>
      </c>
      <c r="O266" s="150">
        <v>0</v>
      </c>
      <c r="P266" s="150">
        <v>0</v>
      </c>
    </row>
    <row r="267" spans="2:16" ht="14.25" customHeight="1">
      <c r="B267" s="149" t="s">
        <v>225</v>
      </c>
      <c r="C267" s="150">
        <v>0</v>
      </c>
      <c r="D267" s="153">
        <v>0</v>
      </c>
      <c r="E267" s="152">
        <f t="shared" si="10"/>
        <v>0</v>
      </c>
      <c r="F267" s="150">
        <v>0</v>
      </c>
      <c r="G267" s="150">
        <v>0</v>
      </c>
      <c r="H267" s="150">
        <v>0</v>
      </c>
      <c r="I267" s="150">
        <v>0</v>
      </c>
      <c r="J267" s="150">
        <v>0</v>
      </c>
      <c r="K267" s="150">
        <v>0</v>
      </c>
      <c r="L267" s="150">
        <v>0</v>
      </c>
      <c r="M267" s="150">
        <v>0</v>
      </c>
      <c r="N267" s="150">
        <v>0</v>
      </c>
      <c r="O267" s="150">
        <v>0</v>
      </c>
      <c r="P267" s="150">
        <v>0</v>
      </c>
    </row>
    <row r="268" spans="2:16" ht="14.25" customHeight="1">
      <c r="B268" s="149" t="s">
        <v>226</v>
      </c>
      <c r="C268" s="150">
        <v>0</v>
      </c>
      <c r="D268" s="153">
        <v>0</v>
      </c>
      <c r="E268" s="152">
        <f t="shared" si="10"/>
        <v>0</v>
      </c>
      <c r="F268" s="150">
        <v>0</v>
      </c>
      <c r="G268" s="150">
        <v>0</v>
      </c>
      <c r="H268" s="150">
        <v>0</v>
      </c>
      <c r="I268" s="150">
        <v>0</v>
      </c>
      <c r="J268" s="150">
        <v>0</v>
      </c>
      <c r="K268" s="150">
        <v>0</v>
      </c>
      <c r="L268" s="150">
        <v>0</v>
      </c>
      <c r="M268" s="150">
        <v>0</v>
      </c>
      <c r="N268" s="150">
        <v>0</v>
      </c>
      <c r="O268" s="150">
        <v>0</v>
      </c>
      <c r="P268" s="150">
        <v>0</v>
      </c>
    </row>
    <row r="269" spans="2:16" ht="14.25" customHeight="1">
      <c r="B269" s="149" t="s">
        <v>227</v>
      </c>
      <c r="C269" s="150">
        <v>0</v>
      </c>
      <c r="D269" s="153">
        <v>0</v>
      </c>
      <c r="E269" s="152">
        <f t="shared" si="10"/>
        <v>0</v>
      </c>
      <c r="F269" s="150">
        <v>0</v>
      </c>
      <c r="G269" s="150">
        <v>0</v>
      </c>
      <c r="H269" s="150">
        <v>0</v>
      </c>
      <c r="I269" s="150">
        <v>0</v>
      </c>
      <c r="J269" s="150">
        <v>0</v>
      </c>
      <c r="K269" s="150">
        <v>0</v>
      </c>
      <c r="L269" s="150">
        <v>0</v>
      </c>
      <c r="M269" s="150">
        <v>0</v>
      </c>
      <c r="N269" s="150">
        <v>0</v>
      </c>
      <c r="O269" s="150">
        <v>0</v>
      </c>
      <c r="P269" s="150">
        <v>0</v>
      </c>
    </row>
    <row r="270" spans="2:16" ht="14.25" customHeight="1">
      <c r="B270" s="149" t="s">
        <v>228</v>
      </c>
      <c r="C270" s="150">
        <v>0</v>
      </c>
      <c r="D270" s="153">
        <v>0</v>
      </c>
      <c r="E270" s="152">
        <f t="shared" si="10"/>
        <v>0</v>
      </c>
      <c r="F270" s="150">
        <v>0</v>
      </c>
      <c r="G270" s="150">
        <v>0</v>
      </c>
      <c r="H270" s="150">
        <v>0</v>
      </c>
      <c r="I270" s="150">
        <v>0</v>
      </c>
      <c r="J270" s="150">
        <v>0</v>
      </c>
      <c r="K270" s="150">
        <v>0</v>
      </c>
      <c r="L270" s="150">
        <v>0</v>
      </c>
      <c r="M270" s="150">
        <v>0</v>
      </c>
      <c r="N270" s="150">
        <v>0</v>
      </c>
      <c r="O270" s="150">
        <v>0</v>
      </c>
      <c r="P270" s="150">
        <v>0</v>
      </c>
    </row>
    <row r="271" spans="2:16" ht="14.25" customHeight="1">
      <c r="B271" s="154" t="s">
        <v>229</v>
      </c>
      <c r="C271" s="150">
        <v>0</v>
      </c>
      <c r="D271" s="156">
        <v>0</v>
      </c>
      <c r="E271" s="157">
        <f t="shared" si="10"/>
        <v>0</v>
      </c>
      <c r="F271" s="150">
        <v>0</v>
      </c>
      <c r="G271" s="150">
        <v>0</v>
      </c>
      <c r="H271" s="150">
        <v>0</v>
      </c>
      <c r="I271" s="150">
        <v>0</v>
      </c>
      <c r="J271" s="150">
        <v>0</v>
      </c>
      <c r="K271" s="150">
        <v>0</v>
      </c>
      <c r="L271" s="150">
        <v>0</v>
      </c>
      <c r="M271" s="150">
        <v>0</v>
      </c>
      <c r="N271" s="150">
        <v>0</v>
      </c>
      <c r="O271" s="150">
        <v>0</v>
      </c>
      <c r="P271" s="150">
        <v>0</v>
      </c>
    </row>
    <row r="272" spans="2:16" ht="14.25" customHeight="1">
      <c r="B272" s="154" t="s">
        <v>230</v>
      </c>
      <c r="C272" s="150">
        <v>0</v>
      </c>
      <c r="D272" s="156"/>
      <c r="E272" s="157">
        <f t="shared" si="10"/>
        <v>0</v>
      </c>
      <c r="F272" s="150">
        <v>0</v>
      </c>
      <c r="G272" s="150">
        <v>0</v>
      </c>
      <c r="H272" s="150">
        <v>0</v>
      </c>
      <c r="I272" s="150">
        <v>0</v>
      </c>
      <c r="J272" s="150">
        <v>0</v>
      </c>
      <c r="K272" s="150">
        <v>0</v>
      </c>
      <c r="L272" s="150">
        <v>0</v>
      </c>
      <c r="M272" s="150">
        <v>0</v>
      </c>
      <c r="N272" s="150">
        <v>0</v>
      </c>
      <c r="O272" s="150">
        <v>0</v>
      </c>
      <c r="P272" s="150">
        <v>0</v>
      </c>
    </row>
    <row r="273" spans="2:16" ht="14.25" customHeight="1">
      <c r="B273" s="154" t="s">
        <v>231</v>
      </c>
      <c r="C273" s="150">
        <v>0</v>
      </c>
      <c r="D273" s="156">
        <v>0</v>
      </c>
      <c r="E273" s="157">
        <f t="shared" si="10"/>
        <v>0</v>
      </c>
      <c r="F273" s="150">
        <v>0</v>
      </c>
      <c r="G273" s="150">
        <v>0</v>
      </c>
      <c r="H273" s="150">
        <v>0</v>
      </c>
      <c r="I273" s="150">
        <v>0</v>
      </c>
      <c r="J273" s="150">
        <v>0</v>
      </c>
      <c r="K273" s="150">
        <v>0</v>
      </c>
      <c r="L273" s="150">
        <v>0</v>
      </c>
      <c r="M273" s="150">
        <v>0</v>
      </c>
      <c r="N273" s="150">
        <v>0</v>
      </c>
      <c r="O273" s="150">
        <v>0</v>
      </c>
      <c r="P273" s="150">
        <v>0</v>
      </c>
    </row>
    <row r="274" spans="2:16" ht="14.25" customHeight="1">
      <c r="B274" s="154" t="s">
        <v>232</v>
      </c>
      <c r="C274" s="150">
        <v>0</v>
      </c>
      <c r="D274" s="156">
        <v>0</v>
      </c>
      <c r="E274" s="157">
        <f t="shared" si="10"/>
        <v>0</v>
      </c>
      <c r="F274" s="150">
        <v>0</v>
      </c>
      <c r="G274" s="150">
        <v>0</v>
      </c>
      <c r="H274" s="150">
        <v>0</v>
      </c>
      <c r="I274" s="150">
        <v>0</v>
      </c>
      <c r="J274" s="150">
        <v>0</v>
      </c>
      <c r="K274" s="150">
        <v>0</v>
      </c>
      <c r="L274" s="150">
        <v>0</v>
      </c>
      <c r="M274" s="150">
        <v>0</v>
      </c>
      <c r="N274" s="150">
        <v>0</v>
      </c>
      <c r="O274" s="150">
        <v>0</v>
      </c>
      <c r="P274" s="150">
        <v>0</v>
      </c>
    </row>
    <row r="275" spans="2:16" ht="14.25" customHeight="1">
      <c r="B275" s="154" t="s">
        <v>233</v>
      </c>
      <c r="C275" s="150">
        <v>0</v>
      </c>
      <c r="D275" s="156">
        <v>0</v>
      </c>
      <c r="E275" s="157">
        <f t="shared" si="10"/>
        <v>0</v>
      </c>
      <c r="F275" s="150">
        <v>0</v>
      </c>
      <c r="G275" s="150">
        <v>0</v>
      </c>
      <c r="H275" s="150">
        <v>0</v>
      </c>
      <c r="I275" s="150">
        <v>0</v>
      </c>
      <c r="J275" s="150">
        <v>0</v>
      </c>
      <c r="K275" s="150">
        <v>0</v>
      </c>
      <c r="L275" s="150">
        <v>0</v>
      </c>
      <c r="M275" s="150">
        <v>0</v>
      </c>
      <c r="N275" s="150">
        <v>0</v>
      </c>
      <c r="O275" s="150">
        <v>0</v>
      </c>
      <c r="P275" s="150">
        <v>0</v>
      </c>
    </row>
    <row r="276" spans="2:16" ht="14.25" customHeight="1">
      <c r="B276" s="154" t="s">
        <v>234</v>
      </c>
      <c r="C276" s="150">
        <v>0</v>
      </c>
      <c r="D276" s="156">
        <v>0</v>
      </c>
      <c r="E276" s="157">
        <f t="shared" si="10"/>
        <v>0</v>
      </c>
      <c r="F276" s="150">
        <v>0</v>
      </c>
      <c r="G276" s="150">
        <v>0</v>
      </c>
      <c r="H276" s="150">
        <v>0</v>
      </c>
      <c r="I276" s="150">
        <v>0</v>
      </c>
      <c r="J276" s="150">
        <v>0</v>
      </c>
      <c r="K276" s="150">
        <v>0</v>
      </c>
      <c r="L276" s="150">
        <v>0</v>
      </c>
      <c r="M276" s="150">
        <v>0</v>
      </c>
      <c r="N276" s="150">
        <v>0</v>
      </c>
      <c r="O276" s="150">
        <v>0</v>
      </c>
      <c r="P276" s="150">
        <v>0</v>
      </c>
    </row>
    <row r="277" spans="2:18" ht="14.25" customHeight="1">
      <c r="B277" s="158" t="s">
        <v>235</v>
      </c>
      <c r="C277" s="159">
        <v>0</v>
      </c>
      <c r="D277" s="159">
        <v>0</v>
      </c>
      <c r="E277" s="160">
        <f t="shared" si="10"/>
        <v>0</v>
      </c>
      <c r="F277" s="159">
        <v>0</v>
      </c>
      <c r="G277" s="159">
        <v>0</v>
      </c>
      <c r="H277" s="159">
        <v>0</v>
      </c>
      <c r="I277" s="159">
        <v>0</v>
      </c>
      <c r="J277" s="159">
        <v>0</v>
      </c>
      <c r="K277" s="159">
        <v>0</v>
      </c>
      <c r="L277" s="159">
        <v>0</v>
      </c>
      <c r="M277" s="159">
        <v>0</v>
      </c>
      <c r="N277" s="159">
        <v>0</v>
      </c>
      <c r="O277" s="159">
        <v>0</v>
      </c>
      <c r="P277" s="161">
        <v>0</v>
      </c>
      <c r="Q277" s="148"/>
      <c r="R277" s="148"/>
    </row>
    <row r="278" spans="2:16" ht="14.25" customHeight="1">
      <c r="B278" s="149" t="s">
        <v>236</v>
      </c>
      <c r="C278" s="150">
        <v>0</v>
      </c>
      <c r="D278" s="153">
        <v>0</v>
      </c>
      <c r="E278" s="152">
        <f t="shared" si="10"/>
        <v>0</v>
      </c>
      <c r="F278" s="150">
        <v>0</v>
      </c>
      <c r="G278" s="150">
        <v>0</v>
      </c>
      <c r="H278" s="150">
        <v>0</v>
      </c>
      <c r="I278" s="150">
        <v>0</v>
      </c>
      <c r="J278" s="150">
        <v>0</v>
      </c>
      <c r="K278" s="150">
        <v>0</v>
      </c>
      <c r="L278" s="150">
        <v>0</v>
      </c>
      <c r="M278" s="150">
        <v>0</v>
      </c>
      <c r="N278" s="150">
        <v>0</v>
      </c>
      <c r="O278" s="150">
        <v>0</v>
      </c>
      <c r="P278" s="150">
        <v>0</v>
      </c>
    </row>
    <row r="279" spans="2:16" ht="14.25" customHeight="1">
      <c r="B279" s="149" t="s">
        <v>237</v>
      </c>
      <c r="C279" s="150">
        <v>0</v>
      </c>
      <c r="D279" s="153">
        <v>0</v>
      </c>
      <c r="E279" s="152">
        <f t="shared" si="10"/>
        <v>0</v>
      </c>
      <c r="F279" s="150">
        <v>0</v>
      </c>
      <c r="G279" s="150">
        <v>0</v>
      </c>
      <c r="H279" s="150">
        <v>0</v>
      </c>
      <c r="I279" s="150">
        <v>0</v>
      </c>
      <c r="J279" s="150">
        <v>0</v>
      </c>
      <c r="K279" s="150">
        <v>0</v>
      </c>
      <c r="L279" s="150">
        <v>0</v>
      </c>
      <c r="M279" s="150">
        <v>0</v>
      </c>
      <c r="N279" s="150">
        <v>0</v>
      </c>
      <c r="O279" s="150">
        <v>0</v>
      </c>
      <c r="P279" s="150">
        <v>0</v>
      </c>
    </row>
    <row r="280" spans="2:16" ht="14.25" customHeight="1">
      <c r="B280" s="154" t="s">
        <v>238</v>
      </c>
      <c r="C280" s="150">
        <v>0</v>
      </c>
      <c r="D280" s="156">
        <v>0</v>
      </c>
      <c r="E280" s="157">
        <f t="shared" si="10"/>
        <v>0</v>
      </c>
      <c r="F280" s="150">
        <v>0</v>
      </c>
      <c r="G280" s="150">
        <v>0</v>
      </c>
      <c r="H280" s="150">
        <v>0</v>
      </c>
      <c r="I280" s="150">
        <v>0</v>
      </c>
      <c r="J280" s="150">
        <v>0</v>
      </c>
      <c r="K280" s="150">
        <v>0</v>
      </c>
      <c r="L280" s="150">
        <v>0</v>
      </c>
      <c r="M280" s="150">
        <v>0</v>
      </c>
      <c r="N280" s="150">
        <v>0</v>
      </c>
      <c r="O280" s="150">
        <v>0</v>
      </c>
      <c r="P280" s="150">
        <v>0</v>
      </c>
    </row>
    <row r="281" spans="2:18" ht="14.25" customHeight="1">
      <c r="B281" s="158" t="s">
        <v>239</v>
      </c>
      <c r="C281" s="159">
        <v>0</v>
      </c>
      <c r="D281" s="159">
        <v>0</v>
      </c>
      <c r="E281" s="160">
        <f t="shared" si="10"/>
        <v>0</v>
      </c>
      <c r="F281" s="159">
        <v>0</v>
      </c>
      <c r="G281" s="159">
        <v>0</v>
      </c>
      <c r="H281" s="159">
        <v>0</v>
      </c>
      <c r="I281" s="159">
        <v>0</v>
      </c>
      <c r="J281" s="159">
        <v>0</v>
      </c>
      <c r="K281" s="159">
        <v>0</v>
      </c>
      <c r="L281" s="159">
        <v>0</v>
      </c>
      <c r="M281" s="159">
        <v>0</v>
      </c>
      <c r="N281" s="159">
        <v>0</v>
      </c>
      <c r="O281" s="159">
        <v>0</v>
      </c>
      <c r="P281" s="161">
        <v>0</v>
      </c>
      <c r="Q281" s="148"/>
      <c r="R281" s="148"/>
    </row>
    <row r="282" spans="1:18" s="148" customFormat="1" ht="18" customHeight="1">
      <c r="A282" s="137"/>
      <c r="B282" s="149" t="s">
        <v>240</v>
      </c>
      <c r="C282" s="150">
        <v>0</v>
      </c>
      <c r="D282" s="153">
        <v>0</v>
      </c>
      <c r="E282" s="152">
        <f t="shared" si="10"/>
        <v>0</v>
      </c>
      <c r="F282" s="150">
        <v>0</v>
      </c>
      <c r="G282" s="150">
        <v>0</v>
      </c>
      <c r="H282" s="150">
        <v>0</v>
      </c>
      <c r="I282" s="150">
        <v>0</v>
      </c>
      <c r="J282" s="150">
        <v>0</v>
      </c>
      <c r="K282" s="150">
        <v>0</v>
      </c>
      <c r="L282" s="150">
        <v>0</v>
      </c>
      <c r="M282" s="150">
        <v>0</v>
      </c>
      <c r="N282" s="150">
        <v>0</v>
      </c>
      <c r="O282" s="150">
        <v>0</v>
      </c>
      <c r="P282" s="150">
        <v>0</v>
      </c>
      <c r="Q282" s="137"/>
      <c r="R282" s="137"/>
    </row>
    <row r="283" spans="2:16" ht="14.25" customHeight="1">
      <c r="B283" s="149" t="s">
        <v>241</v>
      </c>
      <c r="C283" s="150">
        <v>0</v>
      </c>
      <c r="D283" s="153">
        <v>0</v>
      </c>
      <c r="E283" s="152">
        <f t="shared" si="10"/>
        <v>0</v>
      </c>
      <c r="F283" s="150">
        <v>0</v>
      </c>
      <c r="G283" s="150">
        <v>0</v>
      </c>
      <c r="H283" s="150">
        <v>0</v>
      </c>
      <c r="I283" s="150">
        <v>0</v>
      </c>
      <c r="J283" s="150">
        <v>0</v>
      </c>
      <c r="K283" s="150">
        <v>0</v>
      </c>
      <c r="L283" s="150">
        <v>0</v>
      </c>
      <c r="M283" s="150">
        <v>0</v>
      </c>
      <c r="N283" s="150">
        <v>0</v>
      </c>
      <c r="O283" s="150">
        <v>0</v>
      </c>
      <c r="P283" s="150">
        <v>0</v>
      </c>
    </row>
    <row r="284" spans="2:16" ht="14.25" customHeight="1">
      <c r="B284" s="149" t="s">
        <v>242</v>
      </c>
      <c r="C284" s="150">
        <v>0</v>
      </c>
      <c r="D284" s="153">
        <v>0</v>
      </c>
      <c r="E284" s="152">
        <f t="shared" si="10"/>
        <v>0</v>
      </c>
      <c r="F284" s="150">
        <v>0</v>
      </c>
      <c r="G284" s="150">
        <v>0</v>
      </c>
      <c r="H284" s="150">
        <v>0</v>
      </c>
      <c r="I284" s="150">
        <v>0</v>
      </c>
      <c r="J284" s="150">
        <v>0</v>
      </c>
      <c r="K284" s="150">
        <v>0</v>
      </c>
      <c r="L284" s="150">
        <v>0</v>
      </c>
      <c r="M284" s="150">
        <v>0</v>
      </c>
      <c r="N284" s="150">
        <v>0</v>
      </c>
      <c r="O284" s="150">
        <v>0</v>
      </c>
      <c r="P284" s="150">
        <v>0</v>
      </c>
    </row>
    <row r="285" spans="2:16" ht="14.25" customHeight="1">
      <c r="B285" s="149" t="s">
        <v>243</v>
      </c>
      <c r="C285" s="150">
        <v>0</v>
      </c>
      <c r="D285" s="153">
        <v>0</v>
      </c>
      <c r="E285" s="152">
        <f t="shared" si="10"/>
        <v>0</v>
      </c>
      <c r="F285" s="150">
        <v>0</v>
      </c>
      <c r="G285" s="150">
        <v>0</v>
      </c>
      <c r="H285" s="150">
        <v>0</v>
      </c>
      <c r="I285" s="150">
        <v>0</v>
      </c>
      <c r="J285" s="150">
        <v>0</v>
      </c>
      <c r="K285" s="150">
        <v>0</v>
      </c>
      <c r="L285" s="150">
        <v>0</v>
      </c>
      <c r="M285" s="150">
        <v>0</v>
      </c>
      <c r="N285" s="150">
        <v>0</v>
      </c>
      <c r="O285" s="150">
        <v>0</v>
      </c>
      <c r="P285" s="150">
        <v>0</v>
      </c>
    </row>
    <row r="286" spans="1:18" s="148" customFormat="1" ht="18" customHeight="1">
      <c r="A286" s="137"/>
      <c r="B286" s="154" t="s">
        <v>244</v>
      </c>
      <c r="C286" s="150">
        <v>0</v>
      </c>
      <c r="D286" s="156">
        <v>0</v>
      </c>
      <c r="E286" s="157">
        <f t="shared" si="10"/>
        <v>0</v>
      </c>
      <c r="F286" s="150">
        <v>0</v>
      </c>
      <c r="G286" s="150">
        <v>0</v>
      </c>
      <c r="H286" s="150">
        <v>0</v>
      </c>
      <c r="I286" s="150">
        <v>0</v>
      </c>
      <c r="J286" s="150">
        <v>0</v>
      </c>
      <c r="K286" s="150">
        <v>0</v>
      </c>
      <c r="L286" s="150">
        <v>0</v>
      </c>
      <c r="M286" s="150">
        <v>0</v>
      </c>
      <c r="N286" s="150">
        <v>0</v>
      </c>
      <c r="O286" s="150">
        <v>0</v>
      </c>
      <c r="P286" s="150">
        <v>0</v>
      </c>
      <c r="Q286" s="137"/>
      <c r="R286" s="137"/>
    </row>
    <row r="287" spans="2:16" ht="14.25" customHeight="1">
      <c r="B287" s="154" t="s">
        <v>245</v>
      </c>
      <c r="C287" s="150">
        <v>0</v>
      </c>
      <c r="D287" s="156">
        <v>0</v>
      </c>
      <c r="E287" s="157">
        <f t="shared" si="10"/>
        <v>0</v>
      </c>
      <c r="F287" s="150">
        <v>0</v>
      </c>
      <c r="G287" s="150">
        <v>0</v>
      </c>
      <c r="H287" s="150">
        <v>0</v>
      </c>
      <c r="I287" s="150">
        <v>0</v>
      </c>
      <c r="J287" s="150">
        <v>0</v>
      </c>
      <c r="K287" s="150">
        <v>0</v>
      </c>
      <c r="L287" s="150">
        <v>0</v>
      </c>
      <c r="M287" s="150">
        <v>0</v>
      </c>
      <c r="N287" s="150">
        <v>0</v>
      </c>
      <c r="O287" s="150">
        <v>0</v>
      </c>
      <c r="P287" s="150">
        <v>0</v>
      </c>
    </row>
    <row r="288" spans="2:18" ht="14.25" customHeight="1">
      <c r="B288" s="158" t="s">
        <v>246</v>
      </c>
      <c r="C288" s="159">
        <v>2</v>
      </c>
      <c r="D288" s="159">
        <v>2</v>
      </c>
      <c r="E288" s="160">
        <f t="shared" si="10"/>
        <v>0</v>
      </c>
      <c r="F288" s="159">
        <v>0</v>
      </c>
      <c r="G288" s="159">
        <v>0</v>
      </c>
      <c r="H288" s="159">
        <v>0</v>
      </c>
      <c r="I288" s="159">
        <v>0</v>
      </c>
      <c r="J288" s="159">
        <v>0</v>
      </c>
      <c r="K288" s="159">
        <v>0</v>
      </c>
      <c r="L288" s="159">
        <v>0</v>
      </c>
      <c r="M288" s="159">
        <v>0</v>
      </c>
      <c r="N288" s="159">
        <v>0</v>
      </c>
      <c r="O288" s="159">
        <v>0</v>
      </c>
      <c r="P288" s="161">
        <v>0</v>
      </c>
      <c r="Q288" s="148"/>
      <c r="R288" s="148"/>
    </row>
    <row r="289" spans="2:16" ht="14.25" customHeight="1">
      <c r="B289" s="149" t="s">
        <v>247</v>
      </c>
      <c r="C289" s="150">
        <v>0</v>
      </c>
      <c r="D289" s="153">
        <v>0</v>
      </c>
      <c r="E289" s="152">
        <f t="shared" si="10"/>
        <v>0</v>
      </c>
      <c r="F289" s="150">
        <v>0</v>
      </c>
      <c r="G289" s="150">
        <v>0</v>
      </c>
      <c r="H289" s="150">
        <v>0</v>
      </c>
      <c r="I289" s="150">
        <v>0</v>
      </c>
      <c r="J289" s="150">
        <v>0</v>
      </c>
      <c r="K289" s="150">
        <v>0</v>
      </c>
      <c r="L289" s="150">
        <v>0</v>
      </c>
      <c r="M289" s="150">
        <v>0</v>
      </c>
      <c r="N289" s="150">
        <v>0</v>
      </c>
      <c r="O289" s="150">
        <v>0</v>
      </c>
      <c r="P289" s="150">
        <v>0</v>
      </c>
    </row>
    <row r="290" spans="2:16" ht="14.25" customHeight="1">
      <c r="B290" s="149" t="s">
        <v>248</v>
      </c>
      <c r="C290" s="150">
        <v>0</v>
      </c>
      <c r="D290" s="153">
        <v>0</v>
      </c>
      <c r="E290" s="152">
        <f t="shared" si="10"/>
        <v>0</v>
      </c>
      <c r="F290" s="150">
        <v>0</v>
      </c>
      <c r="G290" s="150">
        <v>0</v>
      </c>
      <c r="H290" s="150">
        <v>0</v>
      </c>
      <c r="I290" s="150">
        <v>0</v>
      </c>
      <c r="J290" s="150">
        <v>0</v>
      </c>
      <c r="K290" s="150">
        <v>0</v>
      </c>
      <c r="L290" s="150">
        <v>0</v>
      </c>
      <c r="M290" s="150">
        <v>0</v>
      </c>
      <c r="N290" s="150">
        <v>0</v>
      </c>
      <c r="O290" s="150">
        <v>0</v>
      </c>
      <c r="P290" s="150">
        <v>0</v>
      </c>
    </row>
    <row r="291" spans="2:16" ht="14.25" customHeight="1">
      <c r="B291" s="149" t="s">
        <v>249</v>
      </c>
      <c r="C291" s="150">
        <v>2</v>
      </c>
      <c r="D291" s="153">
        <v>2</v>
      </c>
      <c r="E291" s="152">
        <f t="shared" si="10"/>
        <v>0</v>
      </c>
      <c r="F291" s="150">
        <v>0</v>
      </c>
      <c r="G291" s="150">
        <v>0</v>
      </c>
      <c r="H291" s="150">
        <v>0</v>
      </c>
      <c r="I291" s="150">
        <v>0</v>
      </c>
      <c r="J291" s="150">
        <v>0</v>
      </c>
      <c r="K291" s="150">
        <v>0</v>
      </c>
      <c r="L291" s="150">
        <v>0</v>
      </c>
      <c r="M291" s="150">
        <v>0</v>
      </c>
      <c r="N291" s="150">
        <v>0</v>
      </c>
      <c r="O291" s="150">
        <v>0</v>
      </c>
      <c r="P291" s="150">
        <v>0</v>
      </c>
    </row>
    <row r="292" spans="2:16" ht="14.25" customHeight="1">
      <c r="B292" s="149" t="s">
        <v>250</v>
      </c>
      <c r="C292" s="150">
        <v>0</v>
      </c>
      <c r="D292" s="153">
        <v>0</v>
      </c>
      <c r="E292" s="152">
        <f t="shared" si="10"/>
        <v>0</v>
      </c>
      <c r="F292" s="150">
        <v>0</v>
      </c>
      <c r="G292" s="150">
        <v>0</v>
      </c>
      <c r="H292" s="150">
        <v>0</v>
      </c>
      <c r="I292" s="150">
        <v>0</v>
      </c>
      <c r="J292" s="150">
        <v>0</v>
      </c>
      <c r="K292" s="150">
        <v>0</v>
      </c>
      <c r="L292" s="150">
        <v>0</v>
      </c>
      <c r="M292" s="150">
        <v>0</v>
      </c>
      <c r="N292" s="150">
        <v>0</v>
      </c>
      <c r="O292" s="150">
        <v>0</v>
      </c>
      <c r="P292" s="150">
        <v>0</v>
      </c>
    </row>
    <row r="293" spans="1:18" s="148" customFormat="1" ht="18" customHeight="1">
      <c r="A293" s="137"/>
      <c r="B293" s="167" t="s">
        <v>251</v>
      </c>
      <c r="C293" s="168">
        <v>0</v>
      </c>
      <c r="D293" s="169">
        <v>0</v>
      </c>
      <c r="E293" s="170">
        <f t="shared" si="10"/>
        <v>0</v>
      </c>
      <c r="F293" s="150">
        <v>0</v>
      </c>
      <c r="G293" s="150">
        <v>0</v>
      </c>
      <c r="H293" s="150">
        <v>0</v>
      </c>
      <c r="I293" s="150">
        <v>0</v>
      </c>
      <c r="J293" s="150">
        <v>0</v>
      </c>
      <c r="K293" s="150">
        <v>0</v>
      </c>
      <c r="L293" s="150">
        <v>0</v>
      </c>
      <c r="M293" s="150">
        <v>0</v>
      </c>
      <c r="N293" s="150">
        <v>0</v>
      </c>
      <c r="O293" s="168">
        <v>0</v>
      </c>
      <c r="P293" s="171">
        <v>0</v>
      </c>
      <c r="Q293" s="137"/>
      <c r="R293" s="137"/>
    </row>
    <row r="294" spans="2:18" ht="14.25" customHeight="1">
      <c r="B294" s="158" t="s">
        <v>252</v>
      </c>
      <c r="C294" s="159">
        <v>1</v>
      </c>
      <c r="D294" s="159">
        <v>1</v>
      </c>
      <c r="E294" s="160">
        <f t="shared" si="10"/>
        <v>0</v>
      </c>
      <c r="F294" s="159">
        <v>0</v>
      </c>
      <c r="G294" s="159">
        <v>0</v>
      </c>
      <c r="H294" s="159">
        <v>0</v>
      </c>
      <c r="I294" s="159">
        <v>0</v>
      </c>
      <c r="J294" s="159">
        <v>0</v>
      </c>
      <c r="K294" s="159">
        <v>0</v>
      </c>
      <c r="L294" s="159">
        <v>0</v>
      </c>
      <c r="M294" s="159">
        <v>0</v>
      </c>
      <c r="N294" s="159">
        <v>0</v>
      </c>
      <c r="O294" s="159">
        <v>0</v>
      </c>
      <c r="P294" s="161">
        <v>0</v>
      </c>
      <c r="Q294" s="148"/>
      <c r="R294" s="148"/>
    </row>
    <row r="295" spans="2:16" ht="14.25" customHeight="1">
      <c r="B295" s="149" t="s">
        <v>253</v>
      </c>
      <c r="C295" s="150">
        <v>1</v>
      </c>
      <c r="D295" s="153">
        <v>1</v>
      </c>
      <c r="E295" s="152">
        <f t="shared" si="10"/>
        <v>0</v>
      </c>
      <c r="F295" s="150">
        <v>0</v>
      </c>
      <c r="G295" s="150">
        <v>0</v>
      </c>
      <c r="H295" s="150">
        <v>0</v>
      </c>
      <c r="I295" s="150">
        <v>0</v>
      </c>
      <c r="J295" s="150">
        <v>0</v>
      </c>
      <c r="K295" s="150">
        <v>0</v>
      </c>
      <c r="L295" s="150">
        <v>0</v>
      </c>
      <c r="M295" s="150">
        <v>0</v>
      </c>
      <c r="N295" s="150">
        <v>0</v>
      </c>
      <c r="O295" s="150">
        <v>0</v>
      </c>
      <c r="P295" s="162">
        <v>0</v>
      </c>
    </row>
    <row r="296" spans="2:18" ht="14.25" customHeight="1">
      <c r="B296" s="158" t="s">
        <v>254</v>
      </c>
      <c r="C296" s="159">
        <v>0</v>
      </c>
      <c r="D296" s="159">
        <v>0</v>
      </c>
      <c r="E296" s="160">
        <f t="shared" si="10"/>
        <v>0</v>
      </c>
      <c r="F296" s="159">
        <v>0</v>
      </c>
      <c r="G296" s="159">
        <v>0</v>
      </c>
      <c r="H296" s="159">
        <v>0</v>
      </c>
      <c r="I296" s="159">
        <v>0</v>
      </c>
      <c r="J296" s="159">
        <v>0</v>
      </c>
      <c r="K296" s="159">
        <v>0</v>
      </c>
      <c r="L296" s="159">
        <v>0</v>
      </c>
      <c r="M296" s="159">
        <v>0</v>
      </c>
      <c r="N296" s="159">
        <v>0</v>
      </c>
      <c r="O296" s="159">
        <v>0</v>
      </c>
      <c r="P296" s="161">
        <v>0</v>
      </c>
      <c r="Q296" s="148"/>
      <c r="R296" s="148"/>
    </row>
    <row r="297" spans="2:16" ht="14.25" customHeight="1">
      <c r="B297" s="154" t="s">
        <v>255</v>
      </c>
      <c r="C297" s="155">
        <v>0</v>
      </c>
      <c r="D297" s="156">
        <v>0</v>
      </c>
      <c r="E297" s="157">
        <f t="shared" si="10"/>
        <v>0</v>
      </c>
      <c r="F297" s="155">
        <v>0</v>
      </c>
      <c r="G297" s="155">
        <v>0</v>
      </c>
      <c r="H297" s="155">
        <v>0</v>
      </c>
      <c r="I297" s="155">
        <v>0</v>
      </c>
      <c r="J297" s="155">
        <v>0</v>
      </c>
      <c r="K297" s="155">
        <v>0</v>
      </c>
      <c r="L297" s="155">
        <v>0</v>
      </c>
      <c r="M297" s="155">
        <v>0</v>
      </c>
      <c r="N297" s="155">
        <v>0</v>
      </c>
      <c r="O297" s="155">
        <v>0</v>
      </c>
      <c r="P297" s="155">
        <v>0</v>
      </c>
    </row>
    <row r="298" spans="2:16" ht="14.25" customHeight="1">
      <c r="B298" s="154" t="s">
        <v>256</v>
      </c>
      <c r="C298" s="155">
        <v>0</v>
      </c>
      <c r="D298" s="156">
        <v>0</v>
      </c>
      <c r="E298" s="157">
        <f t="shared" si="10"/>
        <v>0</v>
      </c>
      <c r="F298" s="155">
        <v>0</v>
      </c>
      <c r="G298" s="155">
        <v>0</v>
      </c>
      <c r="H298" s="155">
        <v>0</v>
      </c>
      <c r="I298" s="155">
        <v>0</v>
      </c>
      <c r="J298" s="155">
        <v>0</v>
      </c>
      <c r="K298" s="155">
        <v>0</v>
      </c>
      <c r="L298" s="155">
        <v>0</v>
      </c>
      <c r="M298" s="155">
        <v>0</v>
      </c>
      <c r="N298" s="155">
        <v>0</v>
      </c>
      <c r="O298" s="155">
        <v>0</v>
      </c>
      <c r="P298" s="163">
        <v>0</v>
      </c>
    </row>
    <row r="299" spans="1:16" s="148" customFormat="1" ht="18" customHeight="1">
      <c r="A299" s="137"/>
      <c r="B299" s="172" t="s">
        <v>257</v>
      </c>
      <c r="C299" s="159">
        <v>3047</v>
      </c>
      <c r="D299" s="159">
        <v>2889</v>
      </c>
      <c r="E299" s="160">
        <f>IF(IF(D299="S/D",0,D299)&lt;&gt;0,(C299-D299)/D299,0)</f>
        <v>0.054690204222914506</v>
      </c>
      <c r="F299" s="159">
        <v>1</v>
      </c>
      <c r="G299" s="159">
        <v>1</v>
      </c>
      <c r="H299" s="159">
        <v>24</v>
      </c>
      <c r="I299" s="159">
        <v>0</v>
      </c>
      <c r="J299" s="159">
        <v>0</v>
      </c>
      <c r="K299" s="159">
        <v>0</v>
      </c>
      <c r="L299" s="159">
        <v>0</v>
      </c>
      <c r="M299" s="159">
        <v>0</v>
      </c>
      <c r="N299" s="159">
        <v>7</v>
      </c>
      <c r="O299" s="159">
        <v>0</v>
      </c>
      <c r="P299" s="161">
        <v>1</v>
      </c>
    </row>
    <row r="300" spans="2:16" ht="14.25" customHeight="1">
      <c r="B300" s="154" t="s">
        <v>257</v>
      </c>
      <c r="C300" s="155">
        <v>3047</v>
      </c>
      <c r="D300" s="156">
        <v>2889</v>
      </c>
      <c r="E300" s="157">
        <f>IF(IF(D300="S/D",0,D300)&lt;&gt;0,(C300-D300)/D300,0)</f>
        <v>0.054690204222914506</v>
      </c>
      <c r="F300" s="155">
        <v>1</v>
      </c>
      <c r="G300" s="155">
        <v>1</v>
      </c>
      <c r="H300" s="155">
        <v>24</v>
      </c>
      <c r="I300" s="155">
        <v>0</v>
      </c>
      <c r="J300" s="155">
        <v>0</v>
      </c>
      <c r="K300" s="155">
        <v>0</v>
      </c>
      <c r="L300" s="155">
        <v>0</v>
      </c>
      <c r="M300" s="155">
        <v>0</v>
      </c>
      <c r="N300" s="155">
        <v>7</v>
      </c>
      <c r="O300" s="155">
        <v>0</v>
      </c>
      <c r="P300" s="163">
        <v>1</v>
      </c>
    </row>
    <row r="301" spans="1:16" s="148" customFormat="1" ht="18" customHeight="1">
      <c r="A301" s="137"/>
      <c r="B301" s="172" t="s">
        <v>258</v>
      </c>
      <c r="C301" s="159">
        <v>0</v>
      </c>
      <c r="D301" s="159">
        <v>0</v>
      </c>
      <c r="E301" s="160">
        <f>IF(IF(D301="S/D",0,D301)&lt;&gt;0,(C301-D301)/D301,0)</f>
        <v>0</v>
      </c>
      <c r="F301" s="159">
        <v>0</v>
      </c>
      <c r="G301" s="159">
        <v>0</v>
      </c>
      <c r="H301" s="159">
        <v>0</v>
      </c>
      <c r="I301" s="159">
        <v>0</v>
      </c>
      <c r="J301" s="159">
        <v>0</v>
      </c>
      <c r="K301" s="159">
        <v>0</v>
      </c>
      <c r="L301" s="159">
        <v>0</v>
      </c>
      <c r="M301" s="159">
        <v>0</v>
      </c>
      <c r="N301" s="159">
        <v>0</v>
      </c>
      <c r="O301" s="159">
        <v>0</v>
      </c>
      <c r="P301" s="161">
        <v>0</v>
      </c>
    </row>
    <row r="302" spans="2:16" ht="14.25" customHeight="1">
      <c r="B302" s="154" t="s">
        <v>259</v>
      </c>
      <c r="C302" s="155">
        <v>0</v>
      </c>
      <c r="D302" s="156">
        <v>0</v>
      </c>
      <c r="E302" s="157">
        <f>IF(IF(D302="S/D",0,D302)&lt;&gt;0,(C302-D302)/D302,0)</f>
        <v>0</v>
      </c>
      <c r="F302" s="155">
        <v>0</v>
      </c>
      <c r="G302" s="155">
        <v>0</v>
      </c>
      <c r="H302" s="155">
        <v>0</v>
      </c>
      <c r="I302" s="155">
        <v>0</v>
      </c>
      <c r="J302" s="155">
        <v>0</v>
      </c>
      <c r="K302" s="155">
        <v>0</v>
      </c>
      <c r="L302" s="155">
        <v>0</v>
      </c>
      <c r="M302" s="155">
        <v>0</v>
      </c>
      <c r="N302" s="155">
        <v>0</v>
      </c>
      <c r="O302" s="155">
        <v>0</v>
      </c>
      <c r="P302" s="163">
        <v>0</v>
      </c>
    </row>
    <row r="303" spans="2:18" ht="14.25" customHeight="1">
      <c r="B303" s="173" t="s">
        <v>260</v>
      </c>
      <c r="C303" s="174">
        <f>C301+C299+C296+C294+C288+C281+C253+C226+C205+C185+C170+C162+C151+C141+C132+C129+C122+C116+C87+C75+C72+C66+C64+C45+C37+C29+C22+C19+C12+C9+C4+C277</f>
        <v>9865</v>
      </c>
      <c r="D303" s="174">
        <v>9881</v>
      </c>
      <c r="E303" s="175">
        <f>IF(IF(D303="S/D",0,D303)&lt;&gt;0,(C303-D303)/D303,0)</f>
        <v>-0.0016192693047262423</v>
      </c>
      <c r="F303" s="174">
        <f aca="true" t="shared" si="11" ref="F303:P303">F301+F299+F296+F294+F288+F281+F253+F226+F205+F185+F170+F162+F151+F141+F132+F129+F122+F116+F87+F75+F72+F66+F64+F45+F37+F29+F22+F19+F12+F9+F4+F277</f>
        <v>325</v>
      </c>
      <c r="G303" s="174">
        <f t="shared" si="11"/>
        <v>238</v>
      </c>
      <c r="H303" s="174">
        <f t="shared" si="11"/>
        <v>702</v>
      </c>
      <c r="I303" s="174">
        <f t="shared" si="11"/>
        <v>546</v>
      </c>
      <c r="J303" s="174">
        <f t="shared" si="11"/>
        <v>1</v>
      </c>
      <c r="K303" s="174">
        <f t="shared" si="11"/>
        <v>0</v>
      </c>
      <c r="L303" s="174">
        <f t="shared" si="11"/>
        <v>2</v>
      </c>
      <c r="M303" s="174">
        <f t="shared" si="11"/>
        <v>3</v>
      </c>
      <c r="N303" s="174">
        <f t="shared" si="11"/>
        <v>37</v>
      </c>
      <c r="O303" s="174">
        <f t="shared" si="11"/>
        <v>25</v>
      </c>
      <c r="P303" s="176">
        <f t="shared" si="11"/>
        <v>642</v>
      </c>
      <c r="Q303" s="148"/>
      <c r="R303" s="148"/>
    </row>
    <row r="304" spans="1:18" s="148" customFormat="1" ht="18" customHeight="1">
      <c r="A304" s="137"/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</row>
    <row r="305" ht="14.25" customHeight="1"/>
    <row r="306" spans="1:18" s="148" customFormat="1" ht="18" customHeight="1">
      <c r="A306" s="137"/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</row>
    <row r="307" ht="14.25" customHeight="1"/>
    <row r="308" spans="1:18" s="148" customFormat="1" ht="18" customHeight="1">
      <c r="A308" s="137"/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0">
      <selection activeCell="A10" sqref="A10"/>
    </sheetView>
  </sheetViews>
  <sheetFormatPr defaultColWidth="11.421875" defaultRowHeight="12.75"/>
  <cols>
    <col min="1" max="1" width="2.00390625" style="177" customWidth="1"/>
    <col min="2" max="4" width="13.7109375" style="177" customWidth="1"/>
    <col min="5" max="6" width="14.8515625" style="177" customWidth="1"/>
    <col min="7" max="13" width="13.7109375" style="177" customWidth="1"/>
    <col min="14" max="16384" width="11.421875" style="177" customWidth="1"/>
  </cols>
  <sheetData>
    <row r="2" s="178" customFormat="1" ht="15.75">
      <c r="B2" s="178" t="s">
        <v>261</v>
      </c>
    </row>
    <row r="4" spans="2:13" ht="38.25">
      <c r="B4" s="179" t="s">
        <v>702</v>
      </c>
      <c r="C4" s="179" t="s">
        <v>991</v>
      </c>
      <c r="D4" s="179" t="s">
        <v>992</v>
      </c>
      <c r="E4" s="179" t="s">
        <v>993</v>
      </c>
      <c r="F4" s="179" t="s">
        <v>994</v>
      </c>
      <c r="G4" s="179" t="s">
        <v>749</v>
      </c>
      <c r="H4" s="179" t="s">
        <v>751</v>
      </c>
      <c r="I4" s="179" t="s">
        <v>752</v>
      </c>
      <c r="J4" s="179" t="s">
        <v>754</v>
      </c>
      <c r="K4" s="179" t="s">
        <v>995</v>
      </c>
      <c r="L4" s="179" t="s">
        <v>757</v>
      </c>
      <c r="M4" s="179" t="s">
        <v>731</v>
      </c>
    </row>
    <row r="5" spans="2:13" s="180" customFormat="1" ht="22.5" customHeight="1">
      <c r="B5" s="181">
        <v>1</v>
      </c>
      <c r="C5" s="182">
        <v>2</v>
      </c>
      <c r="D5" s="182">
        <v>2</v>
      </c>
      <c r="E5" s="181">
        <v>1</v>
      </c>
      <c r="F5" s="181">
        <v>1</v>
      </c>
      <c r="G5" s="181">
        <v>1</v>
      </c>
      <c r="H5" s="181">
        <v>1</v>
      </c>
      <c r="I5" s="181">
        <v>1</v>
      </c>
      <c r="J5" s="181">
        <v>1</v>
      </c>
      <c r="K5" s="183">
        <v>3</v>
      </c>
      <c r="L5" s="181">
        <v>1</v>
      </c>
      <c r="M5" s="181">
        <v>1</v>
      </c>
    </row>
    <row r="8" spans="2:13" ht="15.75">
      <c r="B8" s="184" t="s">
        <v>262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</row>
    <row r="10" spans="4:13" ht="38.25">
      <c r="D10" s="186" t="s">
        <v>702</v>
      </c>
      <c r="E10" s="186" t="s">
        <v>993</v>
      </c>
      <c r="F10" s="186" t="s">
        <v>994</v>
      </c>
      <c r="G10" s="186" t="s">
        <v>749</v>
      </c>
      <c r="H10" s="186" t="s">
        <v>751</v>
      </c>
      <c r="I10" s="186" t="s">
        <v>752</v>
      </c>
      <c r="J10" s="186" t="s">
        <v>754</v>
      </c>
      <c r="K10" s="186" t="s">
        <v>757</v>
      </c>
      <c r="L10" s="186" t="s">
        <v>731</v>
      </c>
      <c r="M10" s="187"/>
    </row>
    <row r="11" spans="2:12" ht="12.75" customHeight="1">
      <c r="B11" s="472" t="s">
        <v>263</v>
      </c>
      <c r="C11" s="472"/>
      <c r="D11" s="188">
        <f>DatosDelitos!C4+DatosDelitos!C12-DatosDelitos!C16</f>
        <v>1063</v>
      </c>
      <c r="E11" s="188">
        <f>DatosDelitos!H4+DatosDelitos!H12-DatosDelitos!H16</f>
        <v>88</v>
      </c>
      <c r="F11" s="188">
        <f>DatosDelitos!I4+DatosDelitos!I12-DatosDelitos!I16</f>
        <v>66</v>
      </c>
      <c r="G11" s="188">
        <f>DatosDelitos!J4+DatosDelitos!J12-DatosDelitos!J16</f>
        <v>0</v>
      </c>
      <c r="H11" s="188">
        <f>DatosDelitos!K4+DatosDelitos!K12-DatosDelitos!K16</f>
        <v>0</v>
      </c>
      <c r="I11" s="188">
        <f>DatosDelitos!L4+DatosDelitos!L12-DatosDelitos!L16</f>
        <v>0</v>
      </c>
      <c r="J11" s="188">
        <f>DatosDelitos!M4+DatosDelitos!M12-DatosDelitos!M16</f>
        <v>1</v>
      </c>
      <c r="K11" s="188">
        <f>DatosDelitos!O4+DatosDelitos!O12-DatosDelitos!O16</f>
        <v>0</v>
      </c>
      <c r="L11" s="188">
        <f>DatosDelitos!P4+DatosDelitos!P12-DatosDelitos!P16</f>
        <v>53</v>
      </c>
    </row>
    <row r="12" spans="2:12" ht="12.75" customHeight="1">
      <c r="B12" s="472" t="s">
        <v>1002</v>
      </c>
      <c r="C12" s="472"/>
      <c r="D12" s="188">
        <f>DatosDelitos!C9</f>
        <v>0</v>
      </c>
      <c r="E12" s="188">
        <f>DatosDelitos!H9</f>
        <v>0</v>
      </c>
      <c r="F12" s="188">
        <f>DatosDelitos!I9</f>
        <v>0</v>
      </c>
      <c r="G12" s="188">
        <f>DatosDelitos!J9</f>
        <v>0</v>
      </c>
      <c r="H12" s="188">
        <f>DatosDelitos!K9</f>
        <v>0</v>
      </c>
      <c r="I12" s="188">
        <f>DatosDelitos!L9</f>
        <v>0</v>
      </c>
      <c r="J12" s="188">
        <f>DatosDelitos!M9</f>
        <v>0</v>
      </c>
      <c r="K12" s="188">
        <f>DatosDelitos!O9</f>
        <v>0</v>
      </c>
      <c r="L12" s="188">
        <f>DatosDelitos!P9</f>
        <v>0</v>
      </c>
    </row>
    <row r="13" spans="2:12" ht="12.75" customHeight="1">
      <c r="B13" s="472" t="s">
        <v>1012</v>
      </c>
      <c r="C13" s="472"/>
      <c r="D13" s="188">
        <f>DatosDelitos!C19</f>
        <v>0</v>
      </c>
      <c r="E13" s="188">
        <f>DatosDelitos!H19</f>
        <v>0</v>
      </c>
      <c r="F13" s="188">
        <f>DatosDelitos!I19</f>
        <v>0</v>
      </c>
      <c r="G13" s="188">
        <f>DatosDelitos!J19</f>
        <v>0</v>
      </c>
      <c r="H13" s="188">
        <f>DatosDelitos!K19</f>
        <v>0</v>
      </c>
      <c r="I13" s="188">
        <f>DatosDelitos!L19</f>
        <v>0</v>
      </c>
      <c r="J13" s="188">
        <f>DatosDelitos!M19</f>
        <v>0</v>
      </c>
      <c r="K13" s="188">
        <f>DatosDelitos!O19</f>
        <v>0</v>
      </c>
      <c r="L13" s="188">
        <f>DatosDelitos!P19</f>
        <v>0</v>
      </c>
    </row>
    <row r="14" spans="2:12" ht="12.75" customHeight="1">
      <c r="B14" s="472" t="s">
        <v>1015</v>
      </c>
      <c r="C14" s="472"/>
      <c r="D14" s="188">
        <f>DatosDelitos!C22</f>
        <v>0</v>
      </c>
      <c r="E14" s="188">
        <f>DatosDelitos!H22</f>
        <v>0</v>
      </c>
      <c r="F14" s="188">
        <f>DatosDelitos!I22</f>
        <v>0</v>
      </c>
      <c r="G14" s="188">
        <f>DatosDelitos!J22</f>
        <v>0</v>
      </c>
      <c r="H14" s="188">
        <f>DatosDelitos!K22</f>
        <v>0</v>
      </c>
      <c r="I14" s="188">
        <f>DatosDelitos!L22</f>
        <v>0</v>
      </c>
      <c r="J14" s="188">
        <f>DatosDelitos!M22</f>
        <v>0</v>
      </c>
      <c r="K14" s="188">
        <f>DatosDelitos!O22</f>
        <v>0</v>
      </c>
      <c r="L14" s="188">
        <f>DatosDelitos!P22</f>
        <v>0</v>
      </c>
    </row>
    <row r="15" spans="2:12" ht="12.75" customHeight="1">
      <c r="B15" s="472" t="s">
        <v>264</v>
      </c>
      <c r="C15" s="472"/>
      <c r="D15" s="188">
        <f>DatosDelitos!C16+DatosDelitos!C39</f>
        <v>527</v>
      </c>
      <c r="E15" s="188">
        <f>DatosDelitos!H16+DatosDelitos!H39</f>
        <v>103</v>
      </c>
      <c r="F15" s="188">
        <f>DatosDelitos!I16+DatosDelitos!I39</f>
        <v>74</v>
      </c>
      <c r="G15" s="188">
        <f>DatosDelitos!J16+DatosDelitos!J39</f>
        <v>1</v>
      </c>
      <c r="H15" s="188">
        <f>DatosDelitos!K16+DatosDelitos!K39</f>
        <v>0</v>
      </c>
      <c r="I15" s="188">
        <f>DatosDelitos!L16+DatosDelitos!L39</f>
        <v>0</v>
      </c>
      <c r="J15" s="188">
        <f>DatosDelitos!M16+DatosDelitos!M39</f>
        <v>0</v>
      </c>
      <c r="K15" s="188">
        <f>DatosDelitos!O16+DatosDelitos!O39</f>
        <v>3</v>
      </c>
      <c r="L15" s="188">
        <f>DatosDelitos!P16+DatosDelitos!P39</f>
        <v>58</v>
      </c>
    </row>
    <row r="16" spans="2:12" ht="12.75" customHeight="1">
      <c r="B16" s="472" t="s">
        <v>265</v>
      </c>
      <c r="C16" s="472"/>
      <c r="D16" s="188">
        <f>DatosDelitos!C29</f>
        <v>156</v>
      </c>
      <c r="E16" s="188">
        <f>DatosDelitos!H29</f>
        <v>15</v>
      </c>
      <c r="F16" s="188">
        <f>DatosDelitos!I29</f>
        <v>22</v>
      </c>
      <c r="G16" s="188">
        <f>DatosDelitos!J29</f>
        <v>0</v>
      </c>
      <c r="H16" s="188">
        <f>DatosDelitos!K29</f>
        <v>0</v>
      </c>
      <c r="I16" s="188">
        <f>DatosDelitos!L29</f>
        <v>0</v>
      </c>
      <c r="J16" s="188">
        <f>DatosDelitos!M29</f>
        <v>0</v>
      </c>
      <c r="K16" s="188">
        <f>DatosDelitos!O29</f>
        <v>0</v>
      </c>
      <c r="L16" s="188">
        <f>DatosDelitos!P29</f>
        <v>17</v>
      </c>
    </row>
    <row r="17" spans="2:12" ht="12.75" customHeight="1">
      <c r="B17" s="472" t="s">
        <v>266</v>
      </c>
      <c r="C17" s="472"/>
      <c r="D17" s="188">
        <f>DatosDelitos!C37</f>
        <v>18</v>
      </c>
      <c r="E17" s="188">
        <f>DatosDelitos!H37</f>
        <v>1</v>
      </c>
      <c r="F17" s="188">
        <f>DatosDelitos!I37</f>
        <v>2</v>
      </c>
      <c r="G17" s="188">
        <f>DatosDelitos!J37</f>
        <v>0</v>
      </c>
      <c r="H17" s="188">
        <f>DatosDelitos!K37</f>
        <v>0</v>
      </c>
      <c r="I17" s="188">
        <f>DatosDelitos!L37</f>
        <v>0</v>
      </c>
      <c r="J17" s="188">
        <f>DatosDelitos!M37</f>
        <v>0</v>
      </c>
      <c r="K17" s="188">
        <f>DatosDelitos!O37</f>
        <v>0</v>
      </c>
      <c r="L17" s="188">
        <f>DatosDelitos!P37</f>
        <v>0</v>
      </c>
    </row>
    <row r="18" spans="2:12" ht="12.75" customHeight="1">
      <c r="B18" s="472" t="s">
        <v>267</v>
      </c>
      <c r="C18" s="472"/>
      <c r="D18" s="188">
        <f>DatosDelitos!C45</f>
        <v>38</v>
      </c>
      <c r="E18" s="188">
        <f>DatosDelitos!H45</f>
        <v>9</v>
      </c>
      <c r="F18" s="188">
        <f>DatosDelitos!I45</f>
        <v>6</v>
      </c>
      <c r="G18" s="188">
        <f>DatosDelitos!J45</f>
        <v>0</v>
      </c>
      <c r="H18" s="188">
        <f>DatosDelitos!K45</f>
        <v>0</v>
      </c>
      <c r="I18" s="188">
        <f>DatosDelitos!L45</f>
        <v>0</v>
      </c>
      <c r="J18" s="188">
        <f>DatosDelitos!M45</f>
        <v>0</v>
      </c>
      <c r="K18" s="188">
        <f>DatosDelitos!O45</f>
        <v>0</v>
      </c>
      <c r="L18" s="188">
        <f>DatosDelitos!P45</f>
        <v>7</v>
      </c>
    </row>
    <row r="19" spans="2:12" ht="12.75" customHeight="1">
      <c r="B19" s="472" t="s">
        <v>268</v>
      </c>
      <c r="C19" s="472"/>
      <c r="D19" s="188">
        <f>DatosDelitos!C64</f>
        <v>3</v>
      </c>
      <c r="E19" s="188">
        <f>DatosDelitos!H64</f>
        <v>0</v>
      </c>
      <c r="F19" s="188">
        <f>DatosDelitos!I64</f>
        <v>1</v>
      </c>
      <c r="G19" s="188">
        <f>DatosDelitos!J64</f>
        <v>0</v>
      </c>
      <c r="H19" s="188">
        <f>DatosDelitos!K64</f>
        <v>0</v>
      </c>
      <c r="I19" s="188">
        <f>DatosDelitos!L64</f>
        <v>0</v>
      </c>
      <c r="J19" s="188">
        <f>DatosDelitos!M64</f>
        <v>0</v>
      </c>
      <c r="K19" s="188">
        <f>DatosDelitos!O64</f>
        <v>0</v>
      </c>
      <c r="L19" s="188">
        <f>DatosDelitos!P64</f>
        <v>0</v>
      </c>
    </row>
    <row r="20" spans="2:12" ht="27" customHeight="1">
      <c r="B20" s="472" t="s">
        <v>269</v>
      </c>
      <c r="C20" s="472"/>
      <c r="D20" s="188">
        <f>DatosDelitos!C66</f>
        <v>2</v>
      </c>
      <c r="E20" s="188">
        <f>DatosDelitos!H66</f>
        <v>0</v>
      </c>
      <c r="F20" s="188">
        <f>DatosDelitos!I66</f>
        <v>0</v>
      </c>
      <c r="G20" s="188">
        <f>DatosDelitos!J66</f>
        <v>0</v>
      </c>
      <c r="H20" s="188">
        <f>DatosDelitos!K66</f>
        <v>0</v>
      </c>
      <c r="I20" s="188">
        <f>DatosDelitos!L66</f>
        <v>0</v>
      </c>
      <c r="J20" s="188">
        <f>DatosDelitos!M66</f>
        <v>0</v>
      </c>
      <c r="K20" s="188">
        <f>DatosDelitos!O66</f>
        <v>0</v>
      </c>
      <c r="L20" s="188">
        <f>DatosDelitos!P66</f>
        <v>0</v>
      </c>
    </row>
    <row r="21" spans="2:12" ht="12.75" customHeight="1">
      <c r="B21" s="472" t="s">
        <v>270</v>
      </c>
      <c r="C21" s="472"/>
      <c r="D21" s="188">
        <f>DatosDelitos!C72</f>
        <v>26</v>
      </c>
      <c r="E21" s="188">
        <f>DatosDelitos!H72</f>
        <v>5</v>
      </c>
      <c r="F21" s="188">
        <f>DatosDelitos!I72</f>
        <v>0</v>
      </c>
      <c r="G21" s="188">
        <f>DatosDelitos!J72</f>
        <v>0</v>
      </c>
      <c r="H21" s="188">
        <f>DatosDelitos!K72</f>
        <v>0</v>
      </c>
      <c r="I21" s="188">
        <f>DatosDelitos!L72</f>
        <v>0</v>
      </c>
      <c r="J21" s="188">
        <f>DatosDelitos!M72</f>
        <v>0</v>
      </c>
      <c r="K21" s="188">
        <f>DatosDelitos!O72</f>
        <v>0</v>
      </c>
      <c r="L21" s="188">
        <f>DatosDelitos!P72</f>
        <v>1</v>
      </c>
    </row>
    <row r="22" spans="2:12" ht="12.75" customHeight="1">
      <c r="B22" s="472" t="s">
        <v>271</v>
      </c>
      <c r="C22" s="472"/>
      <c r="D22" s="188">
        <f>DatosDelitos!C75</f>
        <v>162</v>
      </c>
      <c r="E22" s="188">
        <f>DatosDelitos!H75</f>
        <v>47</v>
      </c>
      <c r="F22" s="188">
        <f>DatosDelitos!I75</f>
        <v>15</v>
      </c>
      <c r="G22" s="188">
        <f>DatosDelitos!J75</f>
        <v>0</v>
      </c>
      <c r="H22" s="188">
        <f>DatosDelitos!K75</f>
        <v>0</v>
      </c>
      <c r="I22" s="188">
        <f>DatosDelitos!L75</f>
        <v>0</v>
      </c>
      <c r="J22" s="188">
        <f>DatosDelitos!M75</f>
        <v>0</v>
      </c>
      <c r="K22" s="188">
        <f>DatosDelitos!O75</f>
        <v>0</v>
      </c>
      <c r="L22" s="188">
        <f>DatosDelitos!P75</f>
        <v>12</v>
      </c>
    </row>
    <row r="23" spans="2:12" ht="12.75" customHeight="1">
      <c r="B23" s="472" t="s">
        <v>272</v>
      </c>
      <c r="C23" s="472"/>
      <c r="D23" s="188">
        <f>DatosDelitos!C87</f>
        <v>4321</v>
      </c>
      <c r="E23" s="188">
        <f>DatosDelitos!H87</f>
        <v>203</v>
      </c>
      <c r="F23" s="188">
        <f>DatosDelitos!I87</f>
        <v>154</v>
      </c>
      <c r="G23" s="188">
        <f>DatosDelitos!J87</f>
        <v>0</v>
      </c>
      <c r="H23" s="188">
        <f>DatosDelitos!K87</f>
        <v>0</v>
      </c>
      <c r="I23" s="188">
        <f>DatosDelitos!L87</f>
        <v>0</v>
      </c>
      <c r="J23" s="188">
        <f>DatosDelitos!M87</f>
        <v>0</v>
      </c>
      <c r="K23" s="188">
        <f>DatosDelitos!O87</f>
        <v>12</v>
      </c>
      <c r="L23" s="188">
        <f>DatosDelitos!P87</f>
        <v>92</v>
      </c>
    </row>
    <row r="24" spans="2:12" ht="27" customHeight="1">
      <c r="B24" s="472" t="s">
        <v>273</v>
      </c>
      <c r="C24" s="472"/>
      <c r="D24" s="188">
        <f>DatosDelitos!C116</f>
        <v>0</v>
      </c>
      <c r="E24" s="188">
        <f>DatosDelitos!H116</f>
        <v>1</v>
      </c>
      <c r="F24" s="188">
        <f>DatosDelitos!I116</f>
        <v>1</v>
      </c>
      <c r="G24" s="188">
        <f>DatosDelitos!J116</f>
        <v>0</v>
      </c>
      <c r="H24" s="188">
        <f>DatosDelitos!K116</f>
        <v>0</v>
      </c>
      <c r="I24" s="188">
        <f>DatosDelitos!L116</f>
        <v>0</v>
      </c>
      <c r="J24" s="188">
        <f>DatosDelitos!M116</f>
        <v>0</v>
      </c>
      <c r="K24" s="188">
        <f>DatosDelitos!O116</f>
        <v>0</v>
      </c>
      <c r="L24" s="188">
        <f>DatosDelitos!P116</f>
        <v>0</v>
      </c>
    </row>
    <row r="25" spans="2:12" ht="12.75" customHeight="1">
      <c r="B25" s="472" t="s">
        <v>274</v>
      </c>
      <c r="C25" s="472"/>
      <c r="D25" s="188">
        <f>DatosDelitos!C122</f>
        <v>12</v>
      </c>
      <c r="E25" s="188">
        <f>DatosDelitos!H122</f>
        <v>0</v>
      </c>
      <c r="F25" s="188">
        <f>DatosDelitos!I122</f>
        <v>1</v>
      </c>
      <c r="G25" s="188">
        <f>DatosDelitos!J122</f>
        <v>0</v>
      </c>
      <c r="H25" s="188">
        <f>DatosDelitos!K122</f>
        <v>0</v>
      </c>
      <c r="I25" s="188">
        <f>DatosDelitos!L122</f>
        <v>0</v>
      </c>
      <c r="J25" s="188">
        <f>DatosDelitos!M122</f>
        <v>0</v>
      </c>
      <c r="K25" s="188">
        <f>DatosDelitos!O122</f>
        <v>0</v>
      </c>
      <c r="L25" s="188">
        <f>DatosDelitos!P122</f>
        <v>4</v>
      </c>
    </row>
    <row r="26" spans="2:12" ht="12.75" customHeight="1">
      <c r="B26" s="472" t="s">
        <v>275</v>
      </c>
      <c r="C26" s="472"/>
      <c r="D26" s="188">
        <f>DatosDelitos!C129</f>
        <v>0</v>
      </c>
      <c r="E26" s="188">
        <f>DatosDelitos!H129</f>
        <v>0</v>
      </c>
      <c r="F26" s="188">
        <f>DatosDelitos!I129</f>
        <v>0</v>
      </c>
      <c r="G26" s="188">
        <f>DatosDelitos!J129</f>
        <v>0</v>
      </c>
      <c r="H26" s="188">
        <f>DatosDelitos!K129</f>
        <v>0</v>
      </c>
      <c r="I26" s="188">
        <f>DatosDelitos!L129</f>
        <v>0</v>
      </c>
      <c r="J26" s="188">
        <f>DatosDelitos!M129</f>
        <v>0</v>
      </c>
      <c r="K26" s="188">
        <f>DatosDelitos!O129</f>
        <v>0</v>
      </c>
      <c r="L26" s="188">
        <f>DatosDelitos!P129</f>
        <v>0</v>
      </c>
    </row>
    <row r="27" spans="2:12" ht="38.25" customHeight="1">
      <c r="B27" s="472" t="s">
        <v>276</v>
      </c>
      <c r="C27" s="472"/>
      <c r="D27" s="188">
        <f>DatosDelitos!C132</f>
        <v>17</v>
      </c>
      <c r="E27" s="188">
        <f>DatosDelitos!H132</f>
        <v>2</v>
      </c>
      <c r="F27" s="188">
        <f>DatosDelitos!I132</f>
        <v>1</v>
      </c>
      <c r="G27" s="188">
        <f>DatosDelitos!J132</f>
        <v>0</v>
      </c>
      <c r="H27" s="188">
        <f>DatosDelitos!K132</f>
        <v>0</v>
      </c>
      <c r="I27" s="188">
        <f>DatosDelitos!L132</f>
        <v>0</v>
      </c>
      <c r="J27" s="188">
        <f>DatosDelitos!M132</f>
        <v>0</v>
      </c>
      <c r="K27" s="188">
        <f>DatosDelitos!O132</f>
        <v>0</v>
      </c>
      <c r="L27" s="188">
        <f>DatosDelitos!P132</f>
        <v>2</v>
      </c>
    </row>
    <row r="28" spans="2:12" ht="12.75" customHeight="1">
      <c r="B28" s="472" t="s">
        <v>277</v>
      </c>
      <c r="C28" s="472"/>
      <c r="D28" s="188">
        <f>DatosDelitos!C141+SUM(DatosDelitos!C152:C157)</f>
        <v>92</v>
      </c>
      <c r="E28" s="188">
        <f>DatosDelitos!H141+SUM(DatosDelitos!H152:H157)</f>
        <v>20</v>
      </c>
      <c r="F28" s="188">
        <f>DatosDelitos!I141+SUM(DatosDelitos!I152:I157)</f>
        <v>0</v>
      </c>
      <c r="G28" s="188">
        <f>DatosDelitos!J141+SUM(DatosDelitos!J152:J157)</f>
        <v>0</v>
      </c>
      <c r="H28" s="188">
        <f>DatosDelitos!K141+SUM(DatosDelitos!K152:K157)</f>
        <v>0</v>
      </c>
      <c r="I28" s="188">
        <f>DatosDelitos!L141+SUM(DatosDelitos!L152:L157)</f>
        <v>1</v>
      </c>
      <c r="J28" s="188">
        <f>DatosDelitos!M141+SUM(DatosDelitos!M152:M157)</f>
        <v>1</v>
      </c>
      <c r="K28" s="188">
        <f>DatosDelitos!O141+SUM(DatosDelitos!O152:O157)</f>
        <v>0</v>
      </c>
      <c r="L28" s="188">
        <f>DatosDelitos!P141+SUM(DatosDelitos!P152:P157)</f>
        <v>1</v>
      </c>
    </row>
    <row r="29" spans="2:12" ht="12.75" customHeight="1">
      <c r="B29" s="472" t="s">
        <v>278</v>
      </c>
      <c r="C29" s="472"/>
      <c r="D29" s="188">
        <f>SUM(DatosDelitos!C158:C161)</f>
        <v>18</v>
      </c>
      <c r="E29" s="188">
        <f>SUM(DatosDelitos!H158:H161)</f>
        <v>11</v>
      </c>
      <c r="F29" s="188">
        <f>SUM(DatosDelitos!I158:I161)</f>
        <v>23</v>
      </c>
      <c r="G29" s="188">
        <f>SUM(DatosDelitos!J158:J161)</f>
        <v>0</v>
      </c>
      <c r="H29" s="188">
        <f>SUM(DatosDelitos!K158:K161)</f>
        <v>0</v>
      </c>
      <c r="I29" s="188">
        <f>SUM(DatosDelitos!L158:L161)</f>
        <v>0</v>
      </c>
      <c r="J29" s="188">
        <f>SUM(DatosDelitos!M158:M161)</f>
        <v>0</v>
      </c>
      <c r="K29" s="188">
        <f>SUM(DatosDelitos!O158:O161)</f>
        <v>9</v>
      </c>
      <c r="L29" s="188">
        <f>SUM(DatosDelitos!P158:P161)</f>
        <v>17</v>
      </c>
    </row>
    <row r="30" spans="2:12" ht="12.75" customHeight="1">
      <c r="B30" s="472" t="s">
        <v>279</v>
      </c>
      <c r="C30" s="472"/>
      <c r="D30" s="188">
        <f>DatosDelitos!C162</f>
        <v>92</v>
      </c>
      <c r="E30" s="188">
        <f>DatosDelitos!H162</f>
        <v>63</v>
      </c>
      <c r="F30" s="188">
        <f>DatosDelitos!I162</f>
        <v>64</v>
      </c>
      <c r="G30" s="188">
        <f>DatosDelitos!J162</f>
        <v>0</v>
      </c>
      <c r="H30" s="188">
        <f>DatosDelitos!K162</f>
        <v>0</v>
      </c>
      <c r="I30" s="188">
        <f>DatosDelitos!L162</f>
        <v>0</v>
      </c>
      <c r="J30" s="188">
        <f>DatosDelitos!M162</f>
        <v>0</v>
      </c>
      <c r="K30" s="188">
        <f>DatosDelitos!O162</f>
        <v>0</v>
      </c>
      <c r="L30" s="188">
        <f>DatosDelitos!P162</f>
        <v>273</v>
      </c>
    </row>
    <row r="31" spans="2:12" ht="12.75" customHeight="1">
      <c r="B31" s="472" t="s">
        <v>280</v>
      </c>
      <c r="C31" s="472"/>
      <c r="D31" s="188">
        <f>DatosDelitos!C170</f>
        <v>53</v>
      </c>
      <c r="E31" s="188">
        <f>DatosDelitos!H170</f>
        <v>15</v>
      </c>
      <c r="F31" s="188">
        <f>DatosDelitos!I170</f>
        <v>18</v>
      </c>
      <c r="G31" s="188">
        <f>DatosDelitos!J170</f>
        <v>0</v>
      </c>
      <c r="H31" s="188">
        <f>DatosDelitos!K170</f>
        <v>0</v>
      </c>
      <c r="I31" s="188">
        <f>DatosDelitos!L170</f>
        <v>0</v>
      </c>
      <c r="J31" s="188">
        <f>DatosDelitos!M170</f>
        <v>0</v>
      </c>
      <c r="K31" s="188">
        <f>DatosDelitos!O170</f>
        <v>0</v>
      </c>
      <c r="L31" s="188">
        <f>DatosDelitos!P170</f>
        <v>12</v>
      </c>
    </row>
    <row r="32" spans="2:12" ht="12.75" customHeight="1">
      <c r="B32" s="472" t="s">
        <v>281</v>
      </c>
      <c r="C32" s="472"/>
      <c r="D32" s="188">
        <f>DatosDelitos!C185</f>
        <v>12</v>
      </c>
      <c r="E32" s="188">
        <f>DatosDelitos!H185</f>
        <v>1</v>
      </c>
      <c r="F32" s="188">
        <f>DatosDelitos!I185</f>
        <v>1</v>
      </c>
      <c r="G32" s="188">
        <f>DatosDelitos!J185</f>
        <v>0</v>
      </c>
      <c r="H32" s="188">
        <f>DatosDelitos!K185</f>
        <v>0</v>
      </c>
      <c r="I32" s="188">
        <f>DatosDelitos!L185</f>
        <v>1</v>
      </c>
      <c r="J32" s="188">
        <f>DatosDelitos!M185</f>
        <v>1</v>
      </c>
      <c r="K32" s="188">
        <f>DatosDelitos!O185</f>
        <v>0</v>
      </c>
      <c r="L32" s="188">
        <f>DatosDelitos!P185</f>
        <v>0</v>
      </c>
    </row>
    <row r="33" spans="2:12" ht="12.75" customHeight="1">
      <c r="B33" s="472" t="s">
        <v>282</v>
      </c>
      <c r="C33" s="472"/>
      <c r="D33" s="188">
        <f>DatosDelitos!C205</f>
        <v>181</v>
      </c>
      <c r="E33" s="188">
        <f>DatosDelitos!H205</f>
        <v>70</v>
      </c>
      <c r="F33" s="188">
        <f>DatosDelitos!I205</f>
        <v>56</v>
      </c>
      <c r="G33" s="188">
        <f>DatosDelitos!J205</f>
        <v>0</v>
      </c>
      <c r="H33" s="188">
        <f>DatosDelitos!K205</f>
        <v>0</v>
      </c>
      <c r="I33" s="188">
        <f>DatosDelitos!L205</f>
        <v>0</v>
      </c>
      <c r="J33" s="188">
        <f>DatosDelitos!M205</f>
        <v>0</v>
      </c>
      <c r="K33" s="188">
        <f>DatosDelitos!O205</f>
        <v>1</v>
      </c>
      <c r="L33" s="188">
        <f>DatosDelitos!P205</f>
        <v>55</v>
      </c>
    </row>
    <row r="34" spans="2:12" ht="12.75" customHeight="1">
      <c r="B34" s="472" t="s">
        <v>283</v>
      </c>
      <c r="C34" s="472"/>
      <c r="D34" s="188">
        <f>DatosDelitos!C226</f>
        <v>0</v>
      </c>
      <c r="E34" s="188">
        <f>DatosDelitos!H226</f>
        <v>0</v>
      </c>
      <c r="F34" s="188">
        <f>DatosDelitos!I226</f>
        <v>0</v>
      </c>
      <c r="G34" s="188">
        <f>DatosDelitos!J226</f>
        <v>0</v>
      </c>
      <c r="H34" s="188">
        <f>DatosDelitos!K226</f>
        <v>0</v>
      </c>
      <c r="I34" s="188">
        <f>DatosDelitos!L226</f>
        <v>0</v>
      </c>
      <c r="J34" s="188">
        <f>DatosDelitos!M226</f>
        <v>0</v>
      </c>
      <c r="K34" s="188">
        <f>DatosDelitos!O226</f>
        <v>0</v>
      </c>
      <c r="L34" s="188">
        <f>DatosDelitos!P226</f>
        <v>0</v>
      </c>
    </row>
    <row r="35" spans="2:12" ht="12.75" customHeight="1">
      <c r="B35" s="472" t="s">
        <v>284</v>
      </c>
      <c r="C35" s="472"/>
      <c r="D35" s="188">
        <f>DatosDelitos!C253</f>
        <v>37</v>
      </c>
      <c r="E35" s="188">
        <f>DatosDelitos!H253</f>
        <v>25</v>
      </c>
      <c r="F35" s="188">
        <f>DatosDelitos!I253</f>
        <v>43</v>
      </c>
      <c r="G35" s="188">
        <f>DatosDelitos!J253</f>
        <v>0</v>
      </c>
      <c r="H35" s="188">
        <f>DatosDelitos!K253</f>
        <v>0</v>
      </c>
      <c r="I35" s="188">
        <f>DatosDelitos!L253</f>
        <v>0</v>
      </c>
      <c r="J35" s="188">
        <f>DatosDelitos!M253</f>
        <v>0</v>
      </c>
      <c r="K35" s="188">
        <f>DatosDelitos!O253</f>
        <v>0</v>
      </c>
      <c r="L35" s="188">
        <f>DatosDelitos!P253</f>
        <v>37</v>
      </c>
    </row>
    <row r="36" spans="2:12" ht="38.25" customHeight="1">
      <c r="B36" s="472" t="s">
        <v>285</v>
      </c>
      <c r="C36" s="472"/>
      <c r="D36" s="188">
        <f>DatosDelitos!C277</f>
        <v>0</v>
      </c>
      <c r="E36" s="188">
        <f>DatosDelitos!H277</f>
        <v>0</v>
      </c>
      <c r="F36" s="188">
        <f>DatosDelitos!I277</f>
        <v>0</v>
      </c>
      <c r="G36" s="188">
        <f>DatosDelitos!J277</f>
        <v>0</v>
      </c>
      <c r="H36" s="188">
        <f>DatosDelitos!K277</f>
        <v>0</v>
      </c>
      <c r="I36" s="188">
        <f>DatosDelitos!L277</f>
        <v>0</v>
      </c>
      <c r="J36" s="188">
        <f>DatosDelitos!M277</f>
        <v>0</v>
      </c>
      <c r="K36" s="188">
        <f>DatosDelitos!O277</f>
        <v>0</v>
      </c>
      <c r="L36" s="188">
        <f>DatosDelitos!P277</f>
        <v>0</v>
      </c>
    </row>
    <row r="37" spans="2:12" ht="12.75" customHeight="1">
      <c r="B37" s="472" t="s">
        <v>286</v>
      </c>
      <c r="C37" s="472"/>
      <c r="D37" s="188">
        <f>DatosDelitos!C281</f>
        <v>0</v>
      </c>
      <c r="E37" s="188">
        <f>DatosDelitos!H281</f>
        <v>0</v>
      </c>
      <c r="F37" s="188">
        <f>DatosDelitos!I281</f>
        <v>0</v>
      </c>
      <c r="G37" s="188">
        <f>DatosDelitos!J281</f>
        <v>0</v>
      </c>
      <c r="H37" s="188">
        <f>DatosDelitos!K281</f>
        <v>0</v>
      </c>
      <c r="I37" s="188">
        <f>DatosDelitos!L281</f>
        <v>0</v>
      </c>
      <c r="J37" s="188">
        <f>DatosDelitos!M281</f>
        <v>0</v>
      </c>
      <c r="K37" s="188">
        <f>DatosDelitos!O281</f>
        <v>0</v>
      </c>
      <c r="L37" s="188">
        <f>DatosDelitos!P281</f>
        <v>0</v>
      </c>
    </row>
    <row r="38" spans="2:12" ht="12.75" customHeight="1">
      <c r="B38" s="472" t="s">
        <v>287</v>
      </c>
      <c r="C38" s="472"/>
      <c r="D38" s="188">
        <f>DatosDelitos!C288+DatosDelitos!C294+DatosDelitos!C297</f>
        <v>3</v>
      </c>
      <c r="E38" s="188">
        <f>DatosDelitos!H288+DatosDelitos!H294+DatosDelitos!H297</f>
        <v>0</v>
      </c>
      <c r="F38" s="188">
        <f>DatosDelitos!I288+DatosDelitos!I294+DatosDelitos!I297</f>
        <v>0</v>
      </c>
      <c r="G38" s="188">
        <f>DatosDelitos!J288+DatosDelitos!J294+DatosDelitos!J297</f>
        <v>0</v>
      </c>
      <c r="H38" s="188">
        <f>DatosDelitos!K288+DatosDelitos!K294+DatosDelitos!K297</f>
        <v>0</v>
      </c>
      <c r="I38" s="188">
        <f>DatosDelitos!L288+DatosDelitos!L294+DatosDelitos!L297</f>
        <v>0</v>
      </c>
      <c r="J38" s="188">
        <f>DatosDelitos!M288+DatosDelitos!M294+DatosDelitos!M297</f>
        <v>0</v>
      </c>
      <c r="K38" s="188">
        <f>DatosDelitos!O288+DatosDelitos!O294+DatosDelitos!O297</f>
        <v>0</v>
      </c>
      <c r="L38" s="188">
        <f>DatosDelitos!P288+DatosDelitos!P294+DatosDelitos!P297</f>
        <v>0</v>
      </c>
    </row>
    <row r="39" spans="2:12" ht="12.75" customHeight="1">
      <c r="B39" s="472" t="s">
        <v>288</v>
      </c>
      <c r="C39" s="472"/>
      <c r="D39" s="188">
        <f>DatosDelitos!C299</f>
        <v>3047</v>
      </c>
      <c r="E39" s="188">
        <f>DatosDelitos!H299</f>
        <v>24</v>
      </c>
      <c r="F39" s="188">
        <f>DatosDelitos!I299</f>
        <v>0</v>
      </c>
      <c r="G39" s="188">
        <f>DatosDelitos!J299</f>
        <v>0</v>
      </c>
      <c r="H39" s="188">
        <f>DatosDelitos!K299</f>
        <v>0</v>
      </c>
      <c r="I39" s="188">
        <f>DatosDelitos!L299</f>
        <v>0</v>
      </c>
      <c r="J39" s="188">
        <f>DatosDelitos!M299</f>
        <v>0</v>
      </c>
      <c r="K39" s="188">
        <f>DatosDelitos!O299</f>
        <v>0</v>
      </c>
      <c r="L39" s="188">
        <f>DatosDelitos!P299</f>
        <v>1</v>
      </c>
    </row>
    <row r="42" spans="2:13" ht="15.75">
      <c r="B42" s="189" t="s">
        <v>289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</row>
    <row r="44" spans="4:5" ht="38.25">
      <c r="D44" s="179" t="s">
        <v>991</v>
      </c>
      <c r="E44" s="179" t="s">
        <v>992</v>
      </c>
    </row>
    <row r="45" spans="2:5" ht="12.75" customHeight="1">
      <c r="B45" s="473" t="s">
        <v>290</v>
      </c>
      <c r="C45" s="473"/>
      <c r="D45" s="188">
        <f>DatosDelitos!F4</f>
        <v>0</v>
      </c>
      <c r="E45" s="188">
        <f>DatosDelitos!G4</f>
        <v>0</v>
      </c>
    </row>
    <row r="46" spans="2:5" ht="12.75" customHeight="1">
      <c r="B46" s="473" t="s">
        <v>291</v>
      </c>
      <c r="C46" s="473"/>
      <c r="D46" s="188">
        <f>DatosDelitos!F12-DatosDelitos!F16</f>
        <v>0</v>
      </c>
      <c r="E46" s="188">
        <f>DatosDelitos!G12-DatosDelitos!G16</f>
        <v>0</v>
      </c>
    </row>
    <row r="47" spans="2:5" ht="12.75" customHeight="1">
      <c r="B47" s="473" t="s">
        <v>1002</v>
      </c>
      <c r="C47" s="473"/>
      <c r="D47" s="188">
        <f>DatosDelitos!F9</f>
        <v>0</v>
      </c>
      <c r="E47" s="188">
        <f>DatosDelitos!G9</f>
        <v>0</v>
      </c>
    </row>
    <row r="48" spans="2:5" ht="12.75" customHeight="1">
      <c r="B48" s="473" t="s">
        <v>1012</v>
      </c>
      <c r="C48" s="473"/>
      <c r="D48" s="188">
        <f>DatosDelitos!F19</f>
        <v>0</v>
      </c>
      <c r="E48" s="188">
        <f>DatosDelitos!G19</f>
        <v>0</v>
      </c>
    </row>
    <row r="49" spans="2:5" ht="12.75" customHeight="1">
      <c r="B49" s="473" t="s">
        <v>1015</v>
      </c>
      <c r="C49" s="473"/>
      <c r="D49" s="188">
        <f>DatosDelitos!F22</f>
        <v>0</v>
      </c>
      <c r="E49" s="188">
        <f>DatosDelitos!G22</f>
        <v>0</v>
      </c>
    </row>
    <row r="50" spans="2:5" ht="12.75" customHeight="1">
      <c r="B50" s="473" t="s">
        <v>264</v>
      </c>
      <c r="C50" s="473"/>
      <c r="D50" s="188">
        <f>DatosDelitos!F16+DatosDelitos!F39</f>
        <v>5</v>
      </c>
      <c r="E50" s="188">
        <f>DatosDelitos!G16+DatosDelitos!G39</f>
        <v>2</v>
      </c>
    </row>
    <row r="51" spans="2:5" ht="12.75" customHeight="1">
      <c r="B51" s="473" t="s">
        <v>265</v>
      </c>
      <c r="C51" s="473"/>
      <c r="D51" s="188">
        <f>DatosDelitos!F29</f>
        <v>3</v>
      </c>
      <c r="E51" s="188">
        <f>DatosDelitos!G29</f>
        <v>3</v>
      </c>
    </row>
    <row r="52" spans="2:5" ht="12.75" customHeight="1">
      <c r="B52" s="473" t="s">
        <v>266</v>
      </c>
      <c r="C52" s="473"/>
      <c r="D52" s="188">
        <f>DatosDelitos!F37</f>
        <v>1</v>
      </c>
      <c r="E52" s="188">
        <f>DatosDelitos!G37</f>
        <v>0</v>
      </c>
    </row>
    <row r="53" spans="2:5" ht="12.75" customHeight="1">
      <c r="B53" s="473" t="s">
        <v>267</v>
      </c>
      <c r="C53" s="473"/>
      <c r="D53" s="188">
        <f>DatosDelitos!F45</f>
        <v>0</v>
      </c>
      <c r="E53" s="188">
        <f>DatosDelitos!G45</f>
        <v>0</v>
      </c>
    </row>
    <row r="54" spans="2:5" ht="12.75" customHeight="1">
      <c r="B54" s="473" t="s">
        <v>268</v>
      </c>
      <c r="C54" s="473"/>
      <c r="D54" s="188">
        <f>DatosDelitos!F64</f>
        <v>0</v>
      </c>
      <c r="E54" s="188">
        <f>DatosDelitos!G64</f>
        <v>0</v>
      </c>
    </row>
    <row r="55" spans="2:5" ht="27" customHeight="1">
      <c r="B55" s="473" t="s">
        <v>292</v>
      </c>
      <c r="C55" s="473"/>
      <c r="D55" s="188">
        <f>DatosDelitos!F66</f>
        <v>0</v>
      </c>
      <c r="E55" s="188">
        <f>DatosDelitos!G66</f>
        <v>0</v>
      </c>
    </row>
    <row r="56" spans="2:5" ht="12.75" customHeight="1">
      <c r="B56" s="473" t="s">
        <v>270</v>
      </c>
      <c r="C56" s="473"/>
      <c r="D56" s="188">
        <f>DatosDelitos!F72</f>
        <v>0</v>
      </c>
      <c r="E56" s="188">
        <f>DatosDelitos!G72</f>
        <v>0</v>
      </c>
    </row>
    <row r="57" spans="2:5" ht="12.75" customHeight="1">
      <c r="B57" s="473" t="s">
        <v>271</v>
      </c>
      <c r="C57" s="473"/>
      <c r="D57" s="188">
        <f>DatosDelitos!F75</f>
        <v>0</v>
      </c>
      <c r="E57" s="188">
        <f>DatosDelitos!G75</f>
        <v>0</v>
      </c>
    </row>
    <row r="58" spans="2:5" ht="12.75" customHeight="1">
      <c r="B58" s="473" t="s">
        <v>272</v>
      </c>
      <c r="C58" s="473"/>
      <c r="D58" s="188">
        <f>DatosDelitos!F87</f>
        <v>10</v>
      </c>
      <c r="E58" s="188">
        <f>DatosDelitos!G87</f>
        <v>10</v>
      </c>
    </row>
    <row r="59" spans="2:5" ht="27" customHeight="1">
      <c r="B59" s="473" t="s">
        <v>293</v>
      </c>
      <c r="C59" s="473"/>
      <c r="D59" s="188">
        <f>DatosDelitos!F116</f>
        <v>0</v>
      </c>
      <c r="E59" s="188">
        <f>DatosDelitos!G116</f>
        <v>0</v>
      </c>
    </row>
    <row r="60" spans="2:5" ht="12.75" customHeight="1">
      <c r="B60" s="473" t="s">
        <v>274</v>
      </c>
      <c r="C60" s="473"/>
      <c r="D60" s="188">
        <f>DatosDelitos!F122</f>
        <v>0</v>
      </c>
      <c r="E60" s="188">
        <f>DatosDelitos!G122</f>
        <v>0</v>
      </c>
    </row>
    <row r="61" spans="2:5" ht="12.75" customHeight="1">
      <c r="B61" s="473" t="s">
        <v>275</v>
      </c>
      <c r="C61" s="473"/>
      <c r="D61" s="188">
        <f>DatosDelitos!F129</f>
        <v>0</v>
      </c>
      <c r="E61" s="188">
        <f>DatosDelitos!G129</f>
        <v>0</v>
      </c>
    </row>
    <row r="62" spans="2:5" ht="40.5" customHeight="1">
      <c r="B62" s="473" t="s">
        <v>276</v>
      </c>
      <c r="C62" s="473"/>
      <c r="D62" s="188">
        <f>DatosDelitos!F132</f>
        <v>0</v>
      </c>
      <c r="E62" s="188">
        <f>DatosDelitos!G132</f>
        <v>0</v>
      </c>
    </row>
    <row r="63" spans="2:5" ht="12.75" customHeight="1">
      <c r="B63" s="473" t="s">
        <v>277</v>
      </c>
      <c r="C63" s="473"/>
      <c r="D63" s="191">
        <f>DatosDelitos!F141+SUM(DatosDelitos!F152:F157)</f>
        <v>0</v>
      </c>
      <c r="E63" s="191">
        <f>DatosDelitos!G141+SUM(DatosDelitos!G152:G157)</f>
        <v>0</v>
      </c>
    </row>
    <row r="64" spans="2:5" ht="12.75" customHeight="1">
      <c r="B64" s="473" t="s">
        <v>278</v>
      </c>
      <c r="C64" s="473"/>
      <c r="D64" s="188">
        <f>SUM(DatosDelitos!F158:F161)</f>
        <v>0</v>
      </c>
      <c r="E64" s="188">
        <f>SUM(DatosDelitos!G158:G161)</f>
        <v>0</v>
      </c>
    </row>
    <row r="65" spans="2:5" ht="12.75" customHeight="1">
      <c r="B65" s="473" t="s">
        <v>279</v>
      </c>
      <c r="C65" s="473"/>
      <c r="D65" s="188">
        <f>DatosDelitos!F162</f>
        <v>279</v>
      </c>
      <c r="E65" s="188">
        <f>DatosDelitos!G162</f>
        <v>208</v>
      </c>
    </row>
    <row r="66" spans="2:5" ht="12.75" customHeight="1">
      <c r="B66" s="473" t="s">
        <v>280</v>
      </c>
      <c r="C66" s="473"/>
      <c r="D66" s="188">
        <f>DatosDelitos!F170</f>
        <v>3</v>
      </c>
      <c r="E66" s="188">
        <f>DatosDelitos!G170</f>
        <v>1</v>
      </c>
    </row>
    <row r="67" spans="2:5" ht="12.75" customHeight="1">
      <c r="B67" s="473" t="s">
        <v>281</v>
      </c>
      <c r="C67" s="473"/>
      <c r="D67" s="188">
        <f>DatosDelitos!F185</f>
        <v>0</v>
      </c>
      <c r="E67" s="188">
        <f>DatosDelitos!G185</f>
        <v>0</v>
      </c>
    </row>
    <row r="68" spans="2:5" ht="12.75" customHeight="1">
      <c r="B68" s="473" t="s">
        <v>282</v>
      </c>
      <c r="C68" s="473"/>
      <c r="D68" s="188">
        <f>DatosDelitos!F205</f>
        <v>17</v>
      </c>
      <c r="E68" s="188">
        <f>DatosDelitos!G205</f>
        <v>11</v>
      </c>
    </row>
    <row r="69" spans="2:5" ht="12.75" customHeight="1">
      <c r="B69" s="473" t="s">
        <v>283</v>
      </c>
      <c r="C69" s="473"/>
      <c r="D69" s="188">
        <f>DatosDelitos!F226</f>
        <v>0</v>
      </c>
      <c r="E69" s="188">
        <f>DatosDelitos!G226</f>
        <v>0</v>
      </c>
    </row>
    <row r="70" spans="2:5" ht="12.75" customHeight="1">
      <c r="B70" s="473" t="s">
        <v>284</v>
      </c>
      <c r="C70" s="473"/>
      <c r="D70" s="188">
        <f>DatosDelitos!F253</f>
        <v>7</v>
      </c>
      <c r="E70" s="188">
        <f>DatosDelitos!G253</f>
        <v>2</v>
      </c>
    </row>
    <row r="71" spans="2:5" ht="38.25" customHeight="1">
      <c r="B71" s="473" t="s">
        <v>285</v>
      </c>
      <c r="C71" s="473"/>
      <c r="D71" s="188">
        <f>DatosDelitos!F277</f>
        <v>0</v>
      </c>
      <c r="E71" s="188">
        <f>DatosDelitos!G277</f>
        <v>0</v>
      </c>
    </row>
    <row r="72" spans="2:5" ht="12.75" customHeight="1">
      <c r="B72" s="473" t="s">
        <v>286</v>
      </c>
      <c r="C72" s="473"/>
      <c r="D72" s="188">
        <f>DatosDelitos!F281</f>
        <v>0</v>
      </c>
      <c r="E72" s="188">
        <f>DatosDelitos!G281</f>
        <v>0</v>
      </c>
    </row>
    <row r="73" spans="2:5" ht="12.75" customHeight="1">
      <c r="B73" s="473" t="s">
        <v>287</v>
      </c>
      <c r="C73" s="473"/>
      <c r="D73" s="188">
        <f>DatosDelitos!F288+DatosDelitos!F294+DatosDelitos!F297</f>
        <v>0</v>
      </c>
      <c r="E73" s="188">
        <f>DatosDelitos!G288+DatosDelitos!G294+DatosDelitos!G297</f>
        <v>0</v>
      </c>
    </row>
    <row r="74" spans="2:5" ht="12.75" customHeight="1">
      <c r="B74" s="473" t="s">
        <v>288</v>
      </c>
      <c r="C74" s="473"/>
      <c r="D74" s="188">
        <f>DatosDelitos!F299</f>
        <v>1</v>
      </c>
      <c r="E74" s="188">
        <f>DatosDelitos!G299</f>
        <v>1</v>
      </c>
    </row>
    <row r="77" spans="2:13" ht="15.75">
      <c r="B77" s="192" t="s">
        <v>294</v>
      </c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</row>
    <row r="79" ht="38.25">
      <c r="D79" s="179" t="s">
        <v>995</v>
      </c>
    </row>
    <row r="80" spans="2:4" ht="12.75" customHeight="1">
      <c r="B80" s="473" t="s">
        <v>263</v>
      </c>
      <c r="C80" s="473"/>
      <c r="D80" s="188">
        <f>DatosDelitos!N4+DatosDelitos!N12-DatosDelitos!N16</f>
        <v>0</v>
      </c>
    </row>
    <row r="81" spans="2:4" ht="12.75" customHeight="1">
      <c r="B81" s="473" t="s">
        <v>1002</v>
      </c>
      <c r="C81" s="473"/>
      <c r="D81" s="188">
        <f>DatosDelitos!N9</f>
        <v>0</v>
      </c>
    </row>
    <row r="82" spans="2:4" ht="12.75" customHeight="1">
      <c r="B82" s="473" t="s">
        <v>1012</v>
      </c>
      <c r="C82" s="473"/>
      <c r="D82" s="188">
        <f>DatosDelitos!N19</f>
        <v>0</v>
      </c>
    </row>
    <row r="83" spans="2:4" ht="12.75" customHeight="1">
      <c r="B83" s="473" t="s">
        <v>1015</v>
      </c>
      <c r="C83" s="473"/>
      <c r="D83" s="188">
        <f>DatosDelitos!N22</f>
        <v>0</v>
      </c>
    </row>
    <row r="84" spans="2:4" ht="12.75" customHeight="1">
      <c r="B84" s="473" t="s">
        <v>295</v>
      </c>
      <c r="C84" s="473"/>
      <c r="D84" s="188">
        <f>SUM(DatosDelitos!N16,DatosDelitos!N39)</f>
        <v>0</v>
      </c>
    </row>
    <row r="85" spans="2:4" ht="12.75" customHeight="1">
      <c r="B85" s="473" t="s">
        <v>265</v>
      </c>
      <c r="C85" s="473"/>
      <c r="D85" s="188">
        <f>DatosDelitos!N29</f>
        <v>1</v>
      </c>
    </row>
    <row r="86" spans="2:4" ht="12.75" customHeight="1">
      <c r="B86" s="473" t="s">
        <v>266</v>
      </c>
      <c r="C86" s="473"/>
      <c r="D86" s="188">
        <f>DatosDelitos!N37</f>
        <v>0</v>
      </c>
    </row>
    <row r="87" spans="2:4" ht="12.75" customHeight="1">
      <c r="B87" s="473" t="s">
        <v>267</v>
      </c>
      <c r="C87" s="473"/>
      <c r="D87" s="188">
        <f>DatosDelitos!N45</f>
        <v>1</v>
      </c>
    </row>
    <row r="88" spans="2:4" ht="12.75" customHeight="1">
      <c r="B88" s="473" t="s">
        <v>268</v>
      </c>
      <c r="C88" s="473"/>
      <c r="D88" s="188">
        <f>DatosDelitos!N64</f>
        <v>0</v>
      </c>
    </row>
    <row r="89" spans="2:4" ht="27" customHeight="1">
      <c r="B89" s="473" t="s">
        <v>292</v>
      </c>
      <c r="C89" s="473"/>
      <c r="D89" s="188">
        <f>DatosDelitos!N66</f>
        <v>0</v>
      </c>
    </row>
    <row r="90" spans="2:4" ht="12.75" customHeight="1">
      <c r="B90" s="473" t="s">
        <v>270</v>
      </c>
      <c r="C90" s="473"/>
      <c r="D90" s="188">
        <f>DatosDelitos!N72</f>
        <v>1</v>
      </c>
    </row>
    <row r="91" spans="2:4" ht="12.75" customHeight="1">
      <c r="B91" s="473" t="s">
        <v>271</v>
      </c>
      <c r="C91" s="473"/>
      <c r="D91" s="188">
        <f>DatosDelitos!N75</f>
        <v>1</v>
      </c>
    </row>
    <row r="92" spans="2:4" ht="12.75" customHeight="1">
      <c r="B92" s="473" t="s">
        <v>272</v>
      </c>
      <c r="C92" s="473"/>
      <c r="D92" s="188">
        <f>DatosDelitos!N87</f>
        <v>2</v>
      </c>
    </row>
    <row r="93" spans="2:4" ht="27" customHeight="1">
      <c r="B93" s="473" t="s">
        <v>293</v>
      </c>
      <c r="C93" s="473"/>
      <c r="D93" s="188">
        <f>DatosDelitos!N116</f>
        <v>0</v>
      </c>
    </row>
    <row r="94" spans="2:4" ht="12.75" customHeight="1">
      <c r="B94" s="473" t="s">
        <v>274</v>
      </c>
      <c r="C94" s="473"/>
      <c r="D94" s="188">
        <f>DatosDelitos!N122</f>
        <v>0</v>
      </c>
    </row>
    <row r="95" spans="2:4" ht="12.75" customHeight="1">
      <c r="B95" s="473" t="s">
        <v>275</v>
      </c>
      <c r="C95" s="473"/>
      <c r="D95" s="188">
        <f>DatosDelitos!N129</f>
        <v>0</v>
      </c>
    </row>
    <row r="96" spans="2:4" ht="12.75" customHeight="1">
      <c r="B96" s="473" t="s">
        <v>296</v>
      </c>
      <c r="C96" s="473"/>
      <c r="D96" s="188">
        <f>DatosDelitos!N133</f>
        <v>2</v>
      </c>
    </row>
    <row r="97" spans="2:4" ht="12.75" customHeight="1">
      <c r="B97" s="473" t="s">
        <v>297</v>
      </c>
      <c r="C97" s="473"/>
      <c r="D97" s="188">
        <f>SUM(DatosDelitos!N134,DatosDelitos!N135)</f>
        <v>2</v>
      </c>
    </row>
    <row r="98" spans="2:4" ht="12.75" customHeight="1">
      <c r="B98" s="473" t="s">
        <v>298</v>
      </c>
      <c r="C98" s="473"/>
      <c r="D98" s="188">
        <f>SUM(DatosDelitos!N136:N140)</f>
        <v>4</v>
      </c>
    </row>
    <row r="99" spans="2:4" ht="12.75" customHeight="1">
      <c r="B99" s="473" t="s">
        <v>277</v>
      </c>
      <c r="C99" s="473"/>
      <c r="D99" s="188">
        <f>SUM(SUM(DatosDelitos!N142:N145),SUM(DatosDelitos!N152:N157))</f>
        <v>0</v>
      </c>
    </row>
    <row r="100" spans="2:4" ht="12.75" customHeight="1">
      <c r="B100" s="473" t="s">
        <v>299</v>
      </c>
      <c r="C100" s="473"/>
      <c r="D100" s="188">
        <f>SUM(DatosDelitos!N146:N150)</f>
        <v>0</v>
      </c>
    </row>
    <row r="101" spans="2:4" ht="12.75" customHeight="1">
      <c r="B101" s="473" t="s">
        <v>278</v>
      </c>
      <c r="C101" s="473"/>
      <c r="D101" s="188">
        <f>SUM(DatosDelitos!N158:N161)</f>
        <v>1</v>
      </c>
    </row>
    <row r="102" spans="2:4" ht="12.75" customHeight="1">
      <c r="B102" s="473" t="s">
        <v>279</v>
      </c>
      <c r="C102" s="473"/>
      <c r="D102" s="188">
        <f>DatosDelitos!N162</f>
        <v>3</v>
      </c>
    </row>
    <row r="103" spans="2:4" ht="12.75" customHeight="1">
      <c r="B103" s="473" t="s">
        <v>280</v>
      </c>
      <c r="C103" s="473"/>
      <c r="D103" s="188">
        <f>DatosDelitos!N170</f>
        <v>4</v>
      </c>
    </row>
    <row r="104" spans="2:4" ht="12.75" customHeight="1">
      <c r="B104" s="473" t="s">
        <v>281</v>
      </c>
      <c r="C104" s="473"/>
      <c r="D104" s="188">
        <f>DatosDelitos!N185</f>
        <v>5</v>
      </c>
    </row>
    <row r="105" spans="2:4" ht="12.75" customHeight="1">
      <c r="B105" s="473" t="s">
        <v>282</v>
      </c>
      <c r="C105" s="473"/>
      <c r="D105" s="188">
        <f>DatosDelitos!N205</f>
        <v>3</v>
      </c>
    </row>
    <row r="106" spans="2:4" ht="12.75" customHeight="1">
      <c r="B106" s="473" t="s">
        <v>283</v>
      </c>
      <c r="C106" s="473"/>
      <c r="D106" s="188">
        <f>DatosDelitos!N226</f>
        <v>0</v>
      </c>
    </row>
    <row r="107" spans="2:4" ht="12.75" customHeight="1">
      <c r="B107" s="473" t="s">
        <v>284</v>
      </c>
      <c r="C107" s="473"/>
      <c r="D107" s="188">
        <f>DatosDelitos!N253</f>
        <v>0</v>
      </c>
    </row>
    <row r="108" spans="2:4" ht="38.25" customHeight="1">
      <c r="B108" s="473" t="s">
        <v>285</v>
      </c>
      <c r="C108" s="473"/>
      <c r="D108" s="188">
        <f>DatosDelitos!N277</f>
        <v>0</v>
      </c>
    </row>
    <row r="109" spans="2:4" ht="12.75" customHeight="1">
      <c r="B109" s="473" t="s">
        <v>286</v>
      </c>
      <c r="C109" s="473"/>
      <c r="D109" s="188">
        <f>DatosDelitos!N281</f>
        <v>0</v>
      </c>
    </row>
    <row r="110" spans="2:4" ht="12.75" customHeight="1">
      <c r="B110" s="473" t="s">
        <v>287</v>
      </c>
      <c r="C110" s="473"/>
      <c r="D110" s="188">
        <f>DatosDelitos!N288+DatosDelitos!N297</f>
        <v>0</v>
      </c>
    </row>
    <row r="111" spans="2:4" ht="12.75" customHeight="1">
      <c r="B111" s="473" t="s">
        <v>253</v>
      </c>
      <c r="C111" s="473"/>
      <c r="D111" s="188">
        <f>DatosDelitos!N294</f>
        <v>0</v>
      </c>
    </row>
    <row r="112" spans="2:4" ht="12.75" customHeight="1">
      <c r="B112" s="473" t="s">
        <v>288</v>
      </c>
      <c r="C112" s="473"/>
      <c r="D112" s="188">
        <f>DatosDelitos!N299</f>
        <v>7</v>
      </c>
    </row>
  </sheetData>
  <sheetProtection/>
  <mergeCells count="92">
    <mergeCell ref="B103:C103"/>
    <mergeCell ref="B104:C104"/>
    <mergeCell ref="B99:C99"/>
    <mergeCell ref="B100:C100"/>
    <mergeCell ref="B97:C97"/>
    <mergeCell ref="B98:C98"/>
    <mergeCell ref="B101:C101"/>
    <mergeCell ref="B102:C102"/>
    <mergeCell ref="B111:C111"/>
    <mergeCell ref="B112:C112"/>
    <mergeCell ref="B105:C105"/>
    <mergeCell ref="B106:C106"/>
    <mergeCell ref="B107:C107"/>
    <mergeCell ref="B108:C108"/>
    <mergeCell ref="B109:C109"/>
    <mergeCell ref="B110:C110"/>
    <mergeCell ref="B89:C89"/>
    <mergeCell ref="B90:C90"/>
    <mergeCell ref="B93:C93"/>
    <mergeCell ref="B94:C94"/>
    <mergeCell ref="B95:C95"/>
    <mergeCell ref="B96:C96"/>
    <mergeCell ref="B62:C62"/>
    <mergeCell ref="B63:C63"/>
    <mergeCell ref="B64:C64"/>
    <mergeCell ref="B65:C65"/>
    <mergeCell ref="B91:C91"/>
    <mergeCell ref="B92:C92"/>
    <mergeCell ref="B83:C83"/>
    <mergeCell ref="B84:C84"/>
    <mergeCell ref="B85:C85"/>
    <mergeCell ref="B86:C86"/>
    <mergeCell ref="B87:C87"/>
    <mergeCell ref="B88:C88"/>
    <mergeCell ref="B66:C66"/>
    <mergeCell ref="B67:C67"/>
    <mergeCell ref="B81:C81"/>
    <mergeCell ref="B82:C82"/>
    <mergeCell ref="B74:C74"/>
    <mergeCell ref="B80:C80"/>
    <mergeCell ref="B68:C68"/>
    <mergeCell ref="B69:C69"/>
    <mergeCell ref="B70:C70"/>
    <mergeCell ref="B71:C71"/>
    <mergeCell ref="B50:C50"/>
    <mergeCell ref="B51:C51"/>
    <mergeCell ref="B72:C72"/>
    <mergeCell ref="B73:C73"/>
    <mergeCell ref="B54:C54"/>
    <mergeCell ref="B55:C55"/>
    <mergeCell ref="B56:C56"/>
    <mergeCell ref="B57:C57"/>
    <mergeCell ref="B58:C58"/>
    <mergeCell ref="B59:C59"/>
    <mergeCell ref="B35:C35"/>
    <mergeCell ref="B36:C36"/>
    <mergeCell ref="B60:C60"/>
    <mergeCell ref="B61:C61"/>
    <mergeCell ref="B46:C46"/>
    <mergeCell ref="B47:C47"/>
    <mergeCell ref="B48:C48"/>
    <mergeCell ref="B49:C49"/>
    <mergeCell ref="B52:C52"/>
    <mergeCell ref="B53:C53"/>
    <mergeCell ref="B37:C37"/>
    <mergeCell ref="B38:C38"/>
    <mergeCell ref="B19:C19"/>
    <mergeCell ref="B20:C20"/>
    <mergeCell ref="B21:C21"/>
    <mergeCell ref="B22:C22"/>
    <mergeCell ref="B23:C23"/>
    <mergeCell ref="B24:C24"/>
    <mergeCell ref="B29:C29"/>
    <mergeCell ref="B30:C30"/>
    <mergeCell ref="B39:C39"/>
    <mergeCell ref="B45:C45"/>
    <mergeCell ref="B25:C25"/>
    <mergeCell ref="B26:C26"/>
    <mergeCell ref="B27:C27"/>
    <mergeCell ref="B28:C28"/>
    <mergeCell ref="B31:C31"/>
    <mergeCell ref="B32:C32"/>
    <mergeCell ref="B33:C33"/>
    <mergeCell ref="B34:C34"/>
    <mergeCell ref="B11:C11"/>
    <mergeCell ref="B12:C12"/>
    <mergeCell ref="B13:C13"/>
    <mergeCell ref="B14:C14"/>
    <mergeCell ref="B15:C15"/>
    <mergeCell ref="B16:C16"/>
    <mergeCell ref="B17:C17"/>
    <mergeCell ref="B18:C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1">
      <selection activeCell="B1" sqref="B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94"/>
      <c r="C2" s="194"/>
      <c r="D2" s="194"/>
      <c r="E2" s="49"/>
    </row>
    <row r="3" spans="2:6" s="195" customFormat="1" ht="15" customHeight="1">
      <c r="B3" s="478" t="s">
        <v>300</v>
      </c>
      <c r="C3" s="478"/>
      <c r="D3" s="196"/>
      <c r="E3" s="197"/>
      <c r="F3" s="198"/>
    </row>
    <row r="4" spans="2:6" s="195" customFormat="1" ht="13.5" customHeight="1">
      <c r="B4" s="479" t="s">
        <v>301</v>
      </c>
      <c r="C4" s="199" t="s">
        <v>302</v>
      </c>
      <c r="D4" s="200">
        <v>0</v>
      </c>
      <c r="E4" s="201"/>
      <c r="F4" s="202"/>
    </row>
    <row r="5" spans="2:6" s="195" customFormat="1" ht="13.5" customHeight="1">
      <c r="B5" s="479"/>
      <c r="C5" s="119" t="s">
        <v>1005</v>
      </c>
      <c r="D5" s="203">
        <v>39</v>
      </c>
      <c r="E5" s="201"/>
      <c r="F5" s="202"/>
    </row>
    <row r="6" spans="2:6" s="195" customFormat="1" ht="13.5" customHeight="1">
      <c r="B6" s="479"/>
      <c r="C6" s="119" t="s">
        <v>303</v>
      </c>
      <c r="D6" s="203">
        <v>0</v>
      </c>
      <c r="E6" s="201"/>
      <c r="F6" s="202"/>
    </row>
    <row r="7" spans="2:6" s="195" customFormat="1" ht="13.5" customHeight="1">
      <c r="B7" s="479"/>
      <c r="C7" s="119" t="s">
        <v>304</v>
      </c>
      <c r="D7" s="203">
        <v>3</v>
      </c>
      <c r="E7" s="201"/>
      <c r="F7" s="202"/>
    </row>
    <row r="8" spans="2:6" s="195" customFormat="1" ht="13.5" customHeight="1">
      <c r="B8" s="479"/>
      <c r="C8" s="119" t="s">
        <v>305</v>
      </c>
      <c r="D8" s="203">
        <v>27</v>
      </c>
      <c r="E8" s="201"/>
      <c r="F8" s="202"/>
    </row>
    <row r="9" spans="2:6" s="195" customFormat="1" ht="13.5" customHeight="1">
      <c r="B9" s="479"/>
      <c r="C9" s="119" t="s">
        <v>306</v>
      </c>
      <c r="D9" s="203">
        <v>11</v>
      </c>
      <c r="E9" s="201"/>
      <c r="F9" s="202"/>
    </row>
    <row r="10" spans="2:6" s="195" customFormat="1" ht="13.5" customHeight="1">
      <c r="B10" s="479"/>
      <c r="C10" s="119" t="s">
        <v>307</v>
      </c>
      <c r="D10" s="203">
        <v>14</v>
      </c>
      <c r="E10" s="201"/>
      <c r="F10" s="202"/>
    </row>
    <row r="11" spans="2:6" s="195" customFormat="1" ht="13.5" customHeight="1">
      <c r="B11" s="479"/>
      <c r="C11" s="119" t="s">
        <v>59</v>
      </c>
      <c r="D11" s="203">
        <v>15</v>
      </c>
      <c r="E11" s="201"/>
      <c r="F11" s="202"/>
    </row>
    <row r="12" spans="2:6" s="195" customFormat="1" ht="13.5" customHeight="1">
      <c r="B12" s="479"/>
      <c r="C12" s="119" t="s">
        <v>109</v>
      </c>
      <c r="D12" s="203">
        <v>2</v>
      </c>
      <c r="E12" s="201"/>
      <c r="F12" s="202"/>
    </row>
    <row r="13" spans="2:6" s="195" customFormat="1" ht="13.5" customHeight="1">
      <c r="B13" s="479"/>
      <c r="C13" s="119" t="s">
        <v>308</v>
      </c>
      <c r="D13" s="203">
        <v>0</v>
      </c>
      <c r="E13" s="201"/>
      <c r="F13" s="202"/>
    </row>
    <row r="14" spans="2:6" s="195" customFormat="1" ht="13.5" customHeight="1">
      <c r="B14" s="479"/>
      <c r="C14" s="119" t="s">
        <v>123</v>
      </c>
      <c r="D14" s="203">
        <v>0</v>
      </c>
      <c r="E14" s="201"/>
      <c r="F14" s="202"/>
    </row>
    <row r="15" spans="2:6" s="195" customFormat="1" ht="13.5" customHeight="1">
      <c r="B15" s="479"/>
      <c r="C15" s="119" t="s">
        <v>309</v>
      </c>
      <c r="D15" s="203">
        <v>4</v>
      </c>
      <c r="E15" s="201"/>
      <c r="F15" s="202"/>
    </row>
    <row r="16" spans="2:6" s="195" customFormat="1" ht="13.5" customHeight="1">
      <c r="B16" s="479"/>
      <c r="C16" s="119" t="s">
        <v>310</v>
      </c>
      <c r="D16" s="203">
        <v>14</v>
      </c>
      <c r="E16" s="201"/>
      <c r="F16" s="202"/>
    </row>
    <row r="17" spans="2:6" s="195" customFormat="1" ht="13.5" customHeight="1">
      <c r="B17" s="479"/>
      <c r="C17" s="119" t="s">
        <v>311</v>
      </c>
      <c r="D17" s="203">
        <v>1</v>
      </c>
      <c r="E17" s="201"/>
      <c r="F17" s="202"/>
    </row>
    <row r="18" spans="2:6" s="195" customFormat="1" ht="13.5" customHeight="1">
      <c r="B18" s="479"/>
      <c r="C18" s="120" t="s">
        <v>867</v>
      </c>
      <c r="D18" s="204">
        <v>31</v>
      </c>
      <c r="E18" s="201"/>
      <c r="F18" s="202"/>
    </row>
    <row r="19" spans="2:6" s="195" customFormat="1" ht="12.75" customHeight="1">
      <c r="B19" s="449" t="s">
        <v>312</v>
      </c>
      <c r="C19" s="205" t="s">
        <v>272</v>
      </c>
      <c r="D19" s="206">
        <v>38</v>
      </c>
      <c r="E19" s="207"/>
      <c r="F19" s="202"/>
    </row>
    <row r="20" spans="2:6" s="195" customFormat="1" ht="12.75">
      <c r="B20" s="449"/>
      <c r="C20" s="119" t="s">
        <v>313</v>
      </c>
      <c r="D20" s="208">
        <v>64</v>
      </c>
      <c r="E20" s="207"/>
      <c r="F20" s="202"/>
    </row>
    <row r="21" spans="2:6" s="195" customFormat="1" ht="12.75">
      <c r="B21" s="449"/>
      <c r="C21" s="120" t="s">
        <v>314</v>
      </c>
      <c r="D21" s="209">
        <v>7</v>
      </c>
      <c r="E21" s="207"/>
      <c r="F21" s="202"/>
    </row>
    <row r="22" s="195" customFormat="1" ht="12.75"/>
    <row r="23" s="195" customFormat="1" ht="12.75"/>
    <row r="24" spans="2:6" s="195" customFormat="1" ht="12.75" customHeight="1">
      <c r="B24" s="478" t="s">
        <v>315</v>
      </c>
      <c r="C24" s="478"/>
      <c r="D24" s="210"/>
      <c r="E24" s="211"/>
      <c r="F24" s="198"/>
    </row>
    <row r="25" spans="2:6" s="195" customFormat="1" ht="12.75" customHeight="1">
      <c r="B25" s="480" t="s">
        <v>316</v>
      </c>
      <c r="C25" s="480"/>
      <c r="D25" s="480"/>
      <c r="E25" s="211"/>
      <c r="F25" s="202"/>
    </row>
    <row r="26" spans="1:6" s="195" customFormat="1" ht="12.75" customHeight="1">
      <c r="A26" s="212"/>
      <c r="B26" s="481" t="s">
        <v>317</v>
      </c>
      <c r="C26" s="213" t="s">
        <v>318</v>
      </c>
      <c r="D26" s="214">
        <v>0</v>
      </c>
      <c r="E26" s="207"/>
      <c r="F26" s="202"/>
    </row>
    <row r="27" spans="1:6" s="195" customFormat="1" ht="12.75">
      <c r="A27" s="212"/>
      <c r="B27" s="481"/>
      <c r="C27" s="215" t="s">
        <v>319</v>
      </c>
      <c r="D27" s="216">
        <v>3</v>
      </c>
      <c r="E27" s="207"/>
      <c r="F27" s="202"/>
    </row>
    <row r="28" spans="1:6" s="195" customFormat="1" ht="12.75">
      <c r="A28" s="212"/>
      <c r="B28" s="481"/>
      <c r="C28" s="215" t="s">
        <v>320</v>
      </c>
      <c r="D28" s="216">
        <v>0</v>
      </c>
      <c r="F28" s="202"/>
    </row>
    <row r="29" spans="1:6" s="195" customFormat="1" ht="12.75">
      <c r="A29" s="212"/>
      <c r="B29" s="481"/>
      <c r="C29" s="215" t="s">
        <v>321</v>
      </c>
      <c r="D29" s="216">
        <v>0</v>
      </c>
      <c r="E29" s="207"/>
      <c r="F29" s="202"/>
    </row>
    <row r="30" spans="1:6" s="195" customFormat="1" ht="12.75" customHeight="1">
      <c r="A30" s="212"/>
      <c r="B30" s="476" t="s">
        <v>322</v>
      </c>
      <c r="C30" s="476"/>
      <c r="D30" s="216">
        <v>11</v>
      </c>
      <c r="E30" s="207"/>
      <c r="F30" s="202"/>
    </row>
    <row r="31" spans="1:6" s="195" customFormat="1" ht="12.75" customHeight="1">
      <c r="A31" s="212"/>
      <c r="B31" s="477" t="s">
        <v>323</v>
      </c>
      <c r="C31" s="477"/>
      <c r="D31" s="216">
        <v>28</v>
      </c>
      <c r="F31" s="202"/>
    </row>
    <row r="32" spans="1:6" s="195" customFormat="1" ht="12.75" customHeight="1">
      <c r="A32" s="212"/>
      <c r="B32" s="477" t="s">
        <v>324</v>
      </c>
      <c r="C32" s="477"/>
      <c r="D32" s="216">
        <v>47</v>
      </c>
      <c r="E32" s="207"/>
      <c r="F32" s="202"/>
    </row>
    <row r="33" spans="1:6" s="195" customFormat="1" ht="12.75" customHeight="1">
      <c r="A33" s="212"/>
      <c r="B33" s="477" t="s">
        <v>325</v>
      </c>
      <c r="C33" s="477"/>
      <c r="D33" s="216">
        <v>4</v>
      </c>
      <c r="E33" s="207"/>
      <c r="F33" s="202"/>
    </row>
    <row r="34" spans="1:6" s="195" customFormat="1" ht="12.75" customHeight="1">
      <c r="A34" s="212"/>
      <c r="B34" s="477" t="s">
        <v>326</v>
      </c>
      <c r="C34" s="477"/>
      <c r="D34" s="216">
        <v>3</v>
      </c>
      <c r="F34" s="202"/>
    </row>
    <row r="35" spans="1:6" s="195" customFormat="1" ht="12.75" customHeight="1">
      <c r="A35" s="212"/>
      <c r="B35" s="477" t="s">
        <v>327</v>
      </c>
      <c r="C35" s="477"/>
      <c r="D35" s="216">
        <v>6</v>
      </c>
      <c r="F35" s="202"/>
    </row>
    <row r="36" spans="1:6" s="195" customFormat="1" ht="12.75" customHeight="1">
      <c r="A36" s="212"/>
      <c r="B36" s="482" t="s">
        <v>328</v>
      </c>
      <c r="C36" s="482"/>
      <c r="D36" s="216">
        <v>5</v>
      </c>
      <c r="E36" s="207"/>
      <c r="F36" s="202"/>
    </row>
    <row r="37" spans="1:6" s="195" customFormat="1" ht="12.75" customHeight="1">
      <c r="A37" s="212"/>
      <c r="B37" s="483" t="s">
        <v>329</v>
      </c>
      <c r="C37" s="205" t="s">
        <v>330</v>
      </c>
      <c r="D37" s="214">
        <v>8</v>
      </c>
      <c r="E37" s="207"/>
      <c r="F37" s="202"/>
    </row>
    <row r="38" spans="1:6" s="195" customFormat="1" ht="12.75">
      <c r="A38" s="212"/>
      <c r="B38" s="483"/>
      <c r="C38" s="217" t="s">
        <v>331</v>
      </c>
      <c r="D38" s="216">
        <v>0</v>
      </c>
      <c r="F38" s="202"/>
    </row>
    <row r="39" spans="1:6" s="195" customFormat="1" ht="12.75">
      <c r="A39" s="212"/>
      <c r="B39" s="483"/>
      <c r="C39" s="217" t="s">
        <v>332</v>
      </c>
      <c r="D39" s="216">
        <v>8</v>
      </c>
      <c r="E39" s="207"/>
      <c r="F39" s="202"/>
    </row>
    <row r="40" spans="1:6" s="195" customFormat="1" ht="12.75">
      <c r="A40" s="212"/>
      <c r="B40" s="483"/>
      <c r="C40" s="217" t="s">
        <v>333</v>
      </c>
      <c r="D40" s="216">
        <v>0</v>
      </c>
      <c r="E40" s="207"/>
      <c r="F40" s="202"/>
    </row>
    <row r="41" spans="1:6" s="195" customFormat="1" ht="12.75">
      <c r="A41" s="212"/>
      <c r="B41" s="483"/>
      <c r="C41" s="218" t="s">
        <v>334</v>
      </c>
      <c r="D41" s="204">
        <v>0</v>
      </c>
      <c r="F41" s="202"/>
    </row>
    <row r="42" s="195" customFormat="1" ht="12.75">
      <c r="E42" s="207"/>
    </row>
    <row r="43" spans="4:5" s="195" customFormat="1" ht="12.75">
      <c r="D43" s="219"/>
      <c r="E43" s="207"/>
    </row>
    <row r="44" spans="2:6" s="195" customFormat="1" ht="12.75" customHeight="1">
      <c r="B44" s="474" t="s">
        <v>335</v>
      </c>
      <c r="C44" s="474"/>
      <c r="D44" s="220"/>
      <c r="E44" s="221"/>
      <c r="F44" s="198"/>
    </row>
    <row r="45" spans="1:6" s="195" customFormat="1" ht="12.75" customHeight="1">
      <c r="A45" s="212"/>
      <c r="B45" s="475" t="s">
        <v>836</v>
      </c>
      <c r="C45" s="475"/>
      <c r="D45" s="222">
        <v>16</v>
      </c>
      <c r="E45" s="207"/>
      <c r="F45" s="202"/>
    </row>
    <row r="46" spans="1:6" s="195" customFormat="1" ht="12.75" customHeight="1">
      <c r="A46" s="212"/>
      <c r="B46" s="483" t="s">
        <v>835</v>
      </c>
      <c r="C46" s="223" t="s">
        <v>336</v>
      </c>
      <c r="D46" s="214">
        <v>13</v>
      </c>
      <c r="E46" s="207"/>
      <c r="F46" s="202"/>
    </row>
    <row r="47" spans="1:6" s="195" customFormat="1" ht="12.75">
      <c r="A47" s="212"/>
      <c r="B47" s="483"/>
      <c r="C47" s="218" t="s">
        <v>337</v>
      </c>
      <c r="D47" s="216">
        <v>61</v>
      </c>
      <c r="F47" s="202"/>
    </row>
    <row r="48" spans="1:6" s="195" customFormat="1" ht="12.75" customHeight="1">
      <c r="A48" s="212"/>
      <c r="B48" s="483" t="s">
        <v>837</v>
      </c>
      <c r="C48" s="224" t="s">
        <v>338</v>
      </c>
      <c r="D48" s="225">
        <v>0</v>
      </c>
      <c r="E48" s="207"/>
      <c r="F48" s="202"/>
    </row>
    <row r="49" spans="1:6" s="195" customFormat="1" ht="12.75">
      <c r="A49" s="212"/>
      <c r="B49" s="483"/>
      <c r="C49" s="120" t="s">
        <v>339</v>
      </c>
      <c r="D49" s="226">
        <v>0</v>
      </c>
      <c r="E49" s="207"/>
      <c r="F49" s="202"/>
    </row>
    <row r="50" spans="3:5" s="195" customFormat="1" ht="12.75">
      <c r="C50" s="227"/>
      <c r="E50" s="207"/>
    </row>
    <row r="51" spans="2:5" s="195" customFormat="1" ht="12.75">
      <c r="B51" s="195" t="s">
        <v>340</v>
      </c>
      <c r="E51" s="207"/>
    </row>
    <row r="52" spans="2:6" s="195" customFormat="1" ht="12.75" customHeight="1">
      <c r="B52" s="478" t="s">
        <v>341</v>
      </c>
      <c r="C52" s="478"/>
      <c r="D52" s="210"/>
      <c r="E52" s="221"/>
      <c r="F52" s="198"/>
    </row>
    <row r="53" spans="2:6" s="195" customFormat="1" ht="12.75" customHeight="1">
      <c r="B53" s="449" t="s">
        <v>342</v>
      </c>
      <c r="C53" s="223" t="s">
        <v>764</v>
      </c>
      <c r="D53" s="228">
        <v>394</v>
      </c>
      <c r="E53" s="207"/>
      <c r="F53" s="202"/>
    </row>
    <row r="54" spans="1:6" s="195" customFormat="1" ht="12.75">
      <c r="A54" s="227"/>
      <c r="B54" s="449"/>
      <c r="C54" s="217" t="s">
        <v>343</v>
      </c>
      <c r="D54" s="203">
        <v>37</v>
      </c>
      <c r="E54" s="207"/>
      <c r="F54" s="202"/>
    </row>
    <row r="55" spans="1:6" s="195" customFormat="1" ht="12.75">
      <c r="A55" s="227"/>
      <c r="B55" s="449"/>
      <c r="C55" s="217" t="s">
        <v>344</v>
      </c>
      <c r="D55" s="203">
        <v>27</v>
      </c>
      <c r="F55" s="202"/>
    </row>
    <row r="56" spans="1:6" s="195" customFormat="1" ht="12.75">
      <c r="A56" s="227"/>
      <c r="B56" s="449"/>
      <c r="C56" s="217" t="s">
        <v>345</v>
      </c>
      <c r="D56" s="203">
        <v>118</v>
      </c>
      <c r="F56" s="202"/>
    </row>
    <row r="57" spans="1:6" s="195" customFormat="1" ht="12.75">
      <c r="A57" s="227"/>
      <c r="B57" s="449"/>
      <c r="C57" s="218" t="s">
        <v>346</v>
      </c>
      <c r="D57" s="204">
        <v>31</v>
      </c>
      <c r="E57" s="207"/>
      <c r="F57" s="202"/>
    </row>
    <row r="58" spans="1:6" s="195" customFormat="1" ht="12.75" customHeight="1">
      <c r="A58" s="212"/>
      <c r="B58" s="449" t="s">
        <v>347</v>
      </c>
      <c r="C58" s="199" t="s">
        <v>348</v>
      </c>
      <c r="D58" s="229">
        <v>92</v>
      </c>
      <c r="E58" s="207"/>
      <c r="F58" s="202"/>
    </row>
    <row r="59" spans="1:6" s="195" customFormat="1" ht="12.75">
      <c r="A59" s="212"/>
      <c r="B59" s="449"/>
      <c r="C59" s="119" t="s">
        <v>349</v>
      </c>
      <c r="D59" s="230">
        <v>7</v>
      </c>
      <c r="F59" s="202"/>
    </row>
    <row r="60" spans="1:6" s="195" customFormat="1" ht="12.75">
      <c r="A60" s="212"/>
      <c r="B60" s="449"/>
      <c r="C60" s="119" t="s">
        <v>350</v>
      </c>
      <c r="D60" s="230">
        <v>8</v>
      </c>
      <c r="E60" s="207"/>
      <c r="F60" s="202"/>
    </row>
    <row r="61" spans="1:6" s="195" customFormat="1" ht="12.75">
      <c r="A61" s="212"/>
      <c r="B61" s="449"/>
      <c r="C61" s="119" t="s">
        <v>351</v>
      </c>
      <c r="D61" s="230">
        <v>91</v>
      </c>
      <c r="E61" s="207"/>
      <c r="F61" s="202"/>
    </row>
    <row r="62" spans="1:6" s="195" customFormat="1" ht="12.75">
      <c r="A62" s="212"/>
      <c r="B62" s="449"/>
      <c r="C62" s="120" t="s">
        <v>346</v>
      </c>
      <c r="D62" s="231">
        <v>21</v>
      </c>
      <c r="E62" s="207"/>
      <c r="F62" s="202"/>
    </row>
    <row r="63" s="195" customFormat="1" ht="12.75">
      <c r="E63" s="207"/>
    </row>
    <row r="64" s="195" customFormat="1" ht="12.75">
      <c r="E64" s="207"/>
    </row>
    <row r="65" spans="2:6" s="195" customFormat="1" ht="12.75" customHeight="1">
      <c r="B65" s="474" t="s">
        <v>352</v>
      </c>
      <c r="C65" s="474"/>
      <c r="D65" s="232"/>
      <c r="E65" s="221"/>
      <c r="F65" s="198"/>
    </row>
    <row r="66" spans="1:6" s="195" customFormat="1" ht="27" customHeight="1">
      <c r="A66" s="212"/>
      <c r="B66" s="484" t="s">
        <v>353</v>
      </c>
      <c r="C66" s="484"/>
      <c r="D66" s="222">
        <v>18</v>
      </c>
      <c r="F66" s="202"/>
    </row>
    <row r="67" spans="1:6" s="195" customFormat="1" ht="12.75" customHeight="1">
      <c r="A67" s="212"/>
      <c r="B67" s="484" t="s">
        <v>354</v>
      </c>
      <c r="C67" s="484"/>
      <c r="D67" s="233">
        <v>10</v>
      </c>
      <c r="E67" s="207"/>
      <c r="F67" s="202"/>
    </row>
    <row r="68" spans="1:6" s="195" customFormat="1" ht="12.75" customHeight="1">
      <c r="A68" s="212"/>
      <c r="B68" s="484" t="s">
        <v>355</v>
      </c>
      <c r="C68" s="484"/>
      <c r="D68" s="222">
        <v>52</v>
      </c>
      <c r="E68" s="207"/>
      <c r="F68" s="202"/>
    </row>
    <row r="69" spans="1:6" ht="19.5" customHeight="1">
      <c r="A69" s="234"/>
      <c r="B69" s="486" t="s">
        <v>356</v>
      </c>
      <c r="C69" s="199" t="s">
        <v>357</v>
      </c>
      <c r="D69" s="235">
        <v>0</v>
      </c>
      <c r="F69" s="202"/>
    </row>
    <row r="70" spans="1:6" ht="19.5" customHeight="1">
      <c r="A70" s="234"/>
      <c r="B70" s="486"/>
      <c r="C70" s="120" t="s">
        <v>358</v>
      </c>
      <c r="D70" s="204">
        <v>24</v>
      </c>
      <c r="E70" s="236"/>
      <c r="F70" s="202"/>
    </row>
    <row r="71" spans="1:6" s="195" customFormat="1" ht="12.75" customHeight="1">
      <c r="A71" s="212"/>
      <c r="B71" s="484" t="s">
        <v>359</v>
      </c>
      <c r="C71" s="484"/>
      <c r="D71" s="222">
        <v>18</v>
      </c>
      <c r="E71" s="207"/>
      <c r="F71" s="202"/>
    </row>
    <row r="72" spans="1:6" s="195" customFormat="1" ht="12.75" customHeight="1">
      <c r="A72" s="212"/>
      <c r="B72" s="484" t="s">
        <v>360</v>
      </c>
      <c r="C72" s="484"/>
      <c r="D72" s="237">
        <v>6</v>
      </c>
      <c r="E72" s="207"/>
      <c r="F72" s="202"/>
    </row>
    <row r="73" spans="1:6" s="195" customFormat="1" ht="27" customHeight="1">
      <c r="A73" s="212"/>
      <c r="B73" s="484" t="s">
        <v>361</v>
      </c>
      <c r="C73" s="484"/>
      <c r="D73" s="233">
        <v>3</v>
      </c>
      <c r="E73" s="207"/>
      <c r="F73" s="202"/>
    </row>
    <row r="74" spans="1:6" s="195" customFormat="1" ht="12.75" customHeight="1">
      <c r="A74" s="212"/>
      <c r="B74" s="484" t="s">
        <v>362</v>
      </c>
      <c r="C74" s="484"/>
      <c r="D74" s="222">
        <v>0</v>
      </c>
      <c r="E74" s="207"/>
      <c r="F74" s="202"/>
    </row>
    <row r="75" spans="1:6" s="195" customFormat="1" ht="12.75" customHeight="1">
      <c r="A75" s="212"/>
      <c r="B75" s="484" t="s">
        <v>363</v>
      </c>
      <c r="C75" s="484"/>
      <c r="D75" s="222">
        <v>0</v>
      </c>
      <c r="E75" s="207"/>
      <c r="F75" s="202"/>
    </row>
    <row r="76" spans="1:6" s="195" customFormat="1" ht="12.75" customHeight="1">
      <c r="A76" s="212"/>
      <c r="B76" s="485" t="s">
        <v>905</v>
      </c>
      <c r="C76" s="485"/>
      <c r="D76" s="238">
        <v>0</v>
      </c>
      <c r="E76" s="207"/>
      <c r="F76" s="202"/>
    </row>
    <row r="77" spans="2:4" ht="15">
      <c r="B77" s="239"/>
      <c r="C77" s="240"/>
      <c r="D77"/>
    </row>
  </sheetData>
  <sheetProtection/>
  <mergeCells count="32">
    <mergeCell ref="B58:B62"/>
    <mergeCell ref="B65:C65"/>
    <mergeCell ref="B66:C66"/>
    <mergeCell ref="B67:C67"/>
    <mergeCell ref="B46:B47"/>
    <mergeCell ref="B48:B49"/>
    <mergeCell ref="B52:C52"/>
    <mergeCell ref="B53:B57"/>
    <mergeCell ref="B75:C75"/>
    <mergeCell ref="B76:C76"/>
    <mergeCell ref="B68:C68"/>
    <mergeCell ref="B69:B70"/>
    <mergeCell ref="B71:C71"/>
    <mergeCell ref="B72:C72"/>
    <mergeCell ref="B73:C73"/>
    <mergeCell ref="B74:C74"/>
    <mergeCell ref="B32:C32"/>
    <mergeCell ref="B33:C33"/>
    <mergeCell ref="B34:C34"/>
    <mergeCell ref="B35:C35"/>
    <mergeCell ref="B36:C36"/>
    <mergeCell ref="B37:B41"/>
    <mergeCell ref="B44:C44"/>
    <mergeCell ref="B45:C45"/>
    <mergeCell ref="B30:C30"/>
    <mergeCell ref="B31:C31"/>
    <mergeCell ref="B3:C3"/>
    <mergeCell ref="B4:B18"/>
    <mergeCell ref="B19:B21"/>
    <mergeCell ref="B24:C24"/>
    <mergeCell ref="B25:D25"/>
    <mergeCell ref="B26:B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1">
      <selection activeCell="B2" sqref="B2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740</v>
      </c>
    </row>
    <row r="4" spans="2:3" ht="12.75">
      <c r="B4" s="194"/>
      <c r="C4" s="194"/>
    </row>
    <row r="5" spans="2:9" ht="12.75" customHeight="1">
      <c r="B5" s="487" t="s">
        <v>364</v>
      </c>
      <c r="C5" s="487"/>
      <c r="I5" s="241"/>
    </row>
    <row r="6" spans="2:9" ht="12.75" customHeight="1">
      <c r="B6" s="464" t="s">
        <v>365</v>
      </c>
      <c r="C6" s="464"/>
      <c r="D6" s="242"/>
      <c r="I6" s="243"/>
    </row>
    <row r="7" spans="2:9" ht="12.75">
      <c r="B7" s="205" t="s">
        <v>366</v>
      </c>
      <c r="C7" s="244">
        <v>1</v>
      </c>
      <c r="I7" s="243"/>
    </row>
    <row r="8" spans="2:9" ht="12.75">
      <c r="B8" s="205" t="s">
        <v>702</v>
      </c>
      <c r="C8" s="245">
        <v>172</v>
      </c>
      <c r="I8" s="243"/>
    </row>
    <row r="9" spans="2:9" ht="12.75">
      <c r="B9" s="119" t="s">
        <v>367</v>
      </c>
      <c r="C9" s="245">
        <v>32</v>
      </c>
      <c r="I9" s="243"/>
    </row>
    <row r="10" spans="2:9" ht="12.75">
      <c r="B10" s="119" t="s">
        <v>368</v>
      </c>
      <c r="C10" s="245">
        <v>0</v>
      </c>
      <c r="I10" s="243"/>
    </row>
    <row r="11" spans="2:9" ht="12.75">
      <c r="B11" s="119" t="s">
        <v>369</v>
      </c>
      <c r="C11" s="245">
        <v>0</v>
      </c>
      <c r="I11" s="243"/>
    </row>
    <row r="12" spans="2:9" ht="12.75">
      <c r="B12" s="246" t="s">
        <v>370</v>
      </c>
      <c r="C12" s="245">
        <v>0</v>
      </c>
      <c r="I12" s="243"/>
    </row>
    <row r="13" spans="2:9" ht="12.75">
      <c r="B13" s="246" t="s">
        <v>371</v>
      </c>
      <c r="C13" s="245">
        <v>0</v>
      </c>
      <c r="I13" s="243"/>
    </row>
    <row r="14" spans="2:9" ht="12.75">
      <c r="B14" s="246" t="s">
        <v>372</v>
      </c>
      <c r="C14" s="245">
        <v>21</v>
      </c>
      <c r="I14" s="243"/>
    </row>
    <row r="15" spans="2:9" ht="12.75">
      <c r="B15" s="120" t="s">
        <v>373</v>
      </c>
      <c r="C15" s="247">
        <v>0</v>
      </c>
      <c r="I15" s="243"/>
    </row>
    <row r="16" spans="2:9" ht="12.75" customHeight="1">
      <c r="B16" s="464" t="s">
        <v>374</v>
      </c>
      <c r="C16" s="464"/>
      <c r="D16" s="242"/>
      <c r="I16" s="243"/>
    </row>
    <row r="17" spans="2:9" ht="12.75">
      <c r="B17" s="246" t="s">
        <v>708</v>
      </c>
      <c r="C17" s="245">
        <v>39</v>
      </c>
      <c r="I17" s="243"/>
    </row>
    <row r="18" spans="2:9" ht="12.75">
      <c r="B18" s="246" t="s">
        <v>375</v>
      </c>
      <c r="C18" s="245">
        <v>1</v>
      </c>
      <c r="I18" s="243"/>
    </row>
    <row r="19" spans="2:9" ht="12.75">
      <c r="B19" s="246" t="s">
        <v>376</v>
      </c>
      <c r="C19" s="245">
        <v>10</v>
      </c>
      <c r="I19" s="243"/>
    </row>
    <row r="20" spans="2:9" ht="12.75">
      <c r="B20" s="120" t="s">
        <v>377</v>
      </c>
      <c r="C20" s="247">
        <v>8</v>
      </c>
      <c r="I20" s="243"/>
    </row>
    <row r="21" ht="13.5" customHeight="1">
      <c r="I21" s="243"/>
    </row>
    <row r="23" spans="2:8" ht="12.75" customHeight="1">
      <c r="B23" s="488" t="s">
        <v>378</v>
      </c>
      <c r="C23" s="488"/>
      <c r="D23" s="488"/>
      <c r="E23" s="488"/>
      <c r="F23" s="488"/>
      <c r="H23" s="241"/>
    </row>
    <row r="24" spans="1:8" ht="12.75" customHeight="1">
      <c r="A24" s="234"/>
      <c r="B24" s="489" t="s">
        <v>301</v>
      </c>
      <c r="C24" s="489"/>
      <c r="D24" s="489"/>
      <c r="E24" s="489"/>
      <c r="F24" s="489"/>
      <c r="G24" s="242"/>
      <c r="H24" s="243"/>
    </row>
    <row r="25" spans="1:8" ht="12.75" customHeight="1">
      <c r="A25" s="234"/>
      <c r="B25" s="490"/>
      <c r="C25" s="490"/>
      <c r="D25" s="490"/>
      <c r="E25" s="491" t="s">
        <v>731</v>
      </c>
      <c r="F25" s="491"/>
      <c r="H25" s="243"/>
    </row>
    <row r="26" spans="1:8" ht="38.25">
      <c r="A26" s="234"/>
      <c r="B26" s="248"/>
      <c r="C26" s="249" t="s">
        <v>379</v>
      </c>
      <c r="D26" s="249" t="s">
        <v>380</v>
      </c>
      <c r="E26" s="249" t="s">
        <v>381</v>
      </c>
      <c r="F26" s="250" t="s">
        <v>382</v>
      </c>
      <c r="H26" s="243"/>
    </row>
    <row r="27" spans="1:8" ht="12.75">
      <c r="A27" s="234"/>
      <c r="B27" s="251" t="s">
        <v>383</v>
      </c>
      <c r="C27" s="252">
        <v>0</v>
      </c>
      <c r="D27" s="252">
        <v>0</v>
      </c>
      <c r="E27" s="252">
        <v>0</v>
      </c>
      <c r="F27" s="252">
        <v>0</v>
      </c>
      <c r="H27" s="243"/>
    </row>
    <row r="28" spans="1:8" ht="12.75">
      <c r="A28" s="234"/>
      <c r="B28" s="253" t="s">
        <v>384</v>
      </c>
      <c r="C28" s="252">
        <v>0</v>
      </c>
      <c r="D28" s="252">
        <v>0</v>
      </c>
      <c r="E28" s="252">
        <v>0</v>
      </c>
      <c r="F28" s="252">
        <v>0</v>
      </c>
      <c r="H28" s="243"/>
    </row>
    <row r="29" spans="1:8" ht="12.75">
      <c r="A29" s="234"/>
      <c r="B29" s="253" t="s">
        <v>385</v>
      </c>
      <c r="C29" s="252">
        <v>0</v>
      </c>
      <c r="D29" s="252">
        <v>0</v>
      </c>
      <c r="E29" s="252">
        <v>0</v>
      </c>
      <c r="F29" s="252">
        <v>0</v>
      </c>
      <c r="H29" s="243"/>
    </row>
    <row r="30" spans="1:8" ht="12.75">
      <c r="A30" s="234"/>
      <c r="B30" s="253" t="s">
        <v>386</v>
      </c>
      <c r="C30" s="252">
        <v>0</v>
      </c>
      <c r="D30" s="252">
        <v>0</v>
      </c>
      <c r="E30" s="252">
        <v>0</v>
      </c>
      <c r="F30" s="252">
        <v>0</v>
      </c>
      <c r="H30" s="243"/>
    </row>
    <row r="31" spans="1:8" ht="12.75">
      <c r="A31" s="234"/>
      <c r="B31" s="253" t="s">
        <v>291</v>
      </c>
      <c r="C31" s="252">
        <v>2</v>
      </c>
      <c r="D31" s="252">
        <v>2</v>
      </c>
      <c r="E31" s="252">
        <v>1</v>
      </c>
      <c r="F31" s="252">
        <v>0</v>
      </c>
      <c r="H31" s="243"/>
    </row>
    <row r="32" spans="1:8" ht="12.75">
      <c r="A32" s="234"/>
      <c r="B32" s="253" t="s">
        <v>387</v>
      </c>
      <c r="C32" s="252">
        <v>71</v>
      </c>
      <c r="D32" s="252">
        <v>30</v>
      </c>
      <c r="E32" s="252">
        <v>9</v>
      </c>
      <c r="F32" s="252">
        <v>0</v>
      </c>
      <c r="H32" s="243"/>
    </row>
    <row r="33" spans="1:8" ht="12.75" customHeight="1">
      <c r="A33" s="234"/>
      <c r="B33" s="253" t="s">
        <v>388</v>
      </c>
      <c r="C33" s="252">
        <v>2</v>
      </c>
      <c r="D33" s="252">
        <v>1</v>
      </c>
      <c r="E33" s="252">
        <v>0</v>
      </c>
      <c r="F33" s="252">
        <v>0</v>
      </c>
      <c r="H33" s="243"/>
    </row>
    <row r="34" spans="1:8" ht="12.75">
      <c r="A34" s="234"/>
      <c r="B34" s="253" t="s">
        <v>389</v>
      </c>
      <c r="C34" s="252">
        <v>0</v>
      </c>
      <c r="D34" s="252">
        <v>0</v>
      </c>
      <c r="E34" s="252">
        <v>0</v>
      </c>
      <c r="F34" s="252">
        <v>0</v>
      </c>
      <c r="H34" s="243"/>
    </row>
    <row r="35" spans="1:8" ht="12.75">
      <c r="A35" s="234"/>
      <c r="B35" s="253" t="s">
        <v>390</v>
      </c>
      <c r="C35" s="252">
        <v>19</v>
      </c>
      <c r="D35" s="252">
        <v>3</v>
      </c>
      <c r="E35" s="252">
        <v>0</v>
      </c>
      <c r="F35" s="252">
        <v>0</v>
      </c>
      <c r="H35" s="243"/>
    </row>
    <row r="36" spans="1:8" ht="12.75">
      <c r="A36" s="234"/>
      <c r="B36" s="253" t="s">
        <v>391</v>
      </c>
      <c r="C36" s="252">
        <v>8</v>
      </c>
      <c r="D36" s="252">
        <v>0</v>
      </c>
      <c r="E36" s="252">
        <v>0</v>
      </c>
      <c r="F36" s="252">
        <v>0</v>
      </c>
      <c r="H36" s="243"/>
    </row>
    <row r="37" spans="1:8" ht="12.75">
      <c r="A37" s="234"/>
      <c r="B37" s="253" t="s">
        <v>392</v>
      </c>
      <c r="C37" s="252">
        <v>0</v>
      </c>
      <c r="D37" s="252">
        <v>0</v>
      </c>
      <c r="E37" s="252">
        <v>0</v>
      </c>
      <c r="F37" s="252">
        <v>0</v>
      </c>
      <c r="H37" s="243"/>
    </row>
    <row r="38" spans="1:8" ht="12.75">
      <c r="A38" s="234"/>
      <c r="B38" s="253" t="s">
        <v>5</v>
      </c>
      <c r="C38" s="252">
        <v>0</v>
      </c>
      <c r="D38" s="252">
        <v>0</v>
      </c>
      <c r="E38" s="252">
        <v>0</v>
      </c>
      <c r="F38" s="252">
        <v>0</v>
      </c>
      <c r="H38" s="243"/>
    </row>
    <row r="39" spans="1:8" ht="12.75">
      <c r="A39" s="234"/>
      <c r="B39" s="253" t="s">
        <v>393</v>
      </c>
      <c r="C39" s="252">
        <v>0</v>
      </c>
      <c r="D39" s="252">
        <v>0</v>
      </c>
      <c r="E39" s="252">
        <v>0</v>
      </c>
      <c r="F39" s="252">
        <v>0</v>
      </c>
      <c r="H39" s="243"/>
    </row>
    <row r="40" spans="1:8" ht="12.75">
      <c r="A40" s="234"/>
      <c r="B40" s="253" t="s">
        <v>394</v>
      </c>
      <c r="C40" s="252">
        <v>0</v>
      </c>
      <c r="D40" s="252">
        <v>0</v>
      </c>
      <c r="E40" s="252">
        <v>0</v>
      </c>
      <c r="F40" s="252">
        <v>0</v>
      </c>
      <c r="H40" s="243"/>
    </row>
    <row r="41" spans="1:8" ht="12.75">
      <c r="A41" s="234"/>
      <c r="B41" s="253" t="s">
        <v>395</v>
      </c>
      <c r="C41" s="252">
        <v>0</v>
      </c>
      <c r="D41" s="252">
        <v>0</v>
      </c>
      <c r="E41" s="252">
        <v>0</v>
      </c>
      <c r="F41" s="252">
        <v>0</v>
      </c>
      <c r="H41" s="243"/>
    </row>
    <row r="42" spans="1:8" ht="12.75">
      <c r="A42" s="234"/>
      <c r="B42" s="253" t="s">
        <v>396</v>
      </c>
      <c r="C42" s="252">
        <v>0</v>
      </c>
      <c r="D42" s="252">
        <v>1</v>
      </c>
      <c r="E42" s="252">
        <v>0</v>
      </c>
      <c r="F42" s="252">
        <v>1</v>
      </c>
      <c r="H42" s="243"/>
    </row>
    <row r="43" spans="1:8" ht="12.75">
      <c r="A43" s="234"/>
      <c r="B43" s="254" t="s">
        <v>397</v>
      </c>
      <c r="C43" s="252">
        <v>0</v>
      </c>
      <c r="D43" s="252">
        <v>0</v>
      </c>
      <c r="E43" s="252">
        <v>0</v>
      </c>
      <c r="F43" s="252">
        <v>0</v>
      </c>
      <c r="H43" s="243"/>
    </row>
    <row r="44" spans="1:8" ht="17.25" customHeight="1">
      <c r="A44" s="234"/>
      <c r="B44" s="255" t="s">
        <v>398</v>
      </c>
      <c r="C44" s="256">
        <f>SUM(C27:C43)</f>
        <v>102</v>
      </c>
      <c r="D44" s="256">
        <f>SUM(D27:D43)</f>
        <v>37</v>
      </c>
      <c r="E44" s="256">
        <f>SUM(E27:E43)</f>
        <v>10</v>
      </c>
      <c r="F44" s="257">
        <f>SUM(F27:F43)</f>
        <v>1</v>
      </c>
      <c r="H44" s="243"/>
    </row>
    <row r="45" spans="1:8" ht="12.75">
      <c r="A45" s="234"/>
      <c r="B45" s="258" t="s">
        <v>312</v>
      </c>
      <c r="C45" s="259"/>
      <c r="D45" s="259"/>
      <c r="E45" s="259"/>
      <c r="F45" s="260"/>
      <c r="H45" s="243"/>
    </row>
    <row r="46" spans="1:8" ht="12.75">
      <c r="A46" s="234"/>
      <c r="B46" s="254" t="s">
        <v>399</v>
      </c>
      <c r="C46" s="261">
        <v>5</v>
      </c>
      <c r="D46" s="262"/>
      <c r="E46" s="263">
        <v>3</v>
      </c>
      <c r="F46" s="261">
        <v>2</v>
      </c>
      <c r="H46" s="243"/>
    </row>
    <row r="47" spans="1:8" ht="17.25" customHeight="1">
      <c r="A47" s="234"/>
      <c r="B47" s="255" t="s">
        <v>400</v>
      </c>
      <c r="C47" s="264">
        <f>SUM(C46:C46)</f>
        <v>5</v>
      </c>
      <c r="D47" s="265"/>
      <c r="E47" s="266">
        <f>SUM(E46:E46)</f>
        <v>3</v>
      </c>
      <c r="F47" s="264">
        <f>SUM(F46:F46)</f>
        <v>2</v>
      </c>
      <c r="H47" s="243"/>
    </row>
    <row r="48" spans="4:5" ht="12.75">
      <c r="D48" s="49"/>
      <c r="E48" s="49"/>
    </row>
    <row r="50" spans="2:8" ht="12.75" customHeight="1">
      <c r="B50" s="487" t="s">
        <v>401</v>
      </c>
      <c r="C50" s="487"/>
      <c r="H50" s="241"/>
    </row>
    <row r="51" spans="2:8" ht="12.75">
      <c r="B51" s="119" t="s">
        <v>402</v>
      </c>
      <c r="C51" s="267">
        <v>4</v>
      </c>
      <c r="H51" s="243"/>
    </row>
    <row r="52" spans="2:8" ht="12.75">
      <c r="B52" s="119" t="s">
        <v>403</v>
      </c>
      <c r="C52" s="267">
        <v>0</v>
      </c>
      <c r="H52" s="243"/>
    </row>
    <row r="53" spans="2:8" ht="12.75">
      <c r="B53" s="119" t="s">
        <v>404</v>
      </c>
      <c r="C53" s="268">
        <v>1</v>
      </c>
      <c r="H53" s="243"/>
    </row>
    <row r="54" spans="2:8" ht="12.75">
      <c r="B54" s="119" t="s">
        <v>405</v>
      </c>
      <c r="C54" s="245">
        <v>1</v>
      </c>
      <c r="H54" s="243"/>
    </row>
    <row r="55" spans="2:8" ht="12.75">
      <c r="B55" s="119" t="s">
        <v>406</v>
      </c>
      <c r="C55" s="245">
        <v>17</v>
      </c>
      <c r="H55" s="243"/>
    </row>
    <row r="56" spans="2:9" ht="12.75">
      <c r="B56" s="119" t="s">
        <v>407</v>
      </c>
      <c r="C56" s="269">
        <v>4</v>
      </c>
      <c r="I56" s="243"/>
    </row>
    <row r="57" spans="2:9" ht="12.75">
      <c r="B57" s="119" t="s">
        <v>408</v>
      </c>
      <c r="C57" s="269">
        <v>4</v>
      </c>
      <c r="I57" s="243"/>
    </row>
    <row r="58" spans="2:9" ht="12.75">
      <c r="B58" s="119" t="s">
        <v>409</v>
      </c>
      <c r="C58" s="267">
        <v>0</v>
      </c>
      <c r="I58" s="243"/>
    </row>
    <row r="59" spans="2:9" ht="12.75">
      <c r="B59" s="246" t="s">
        <v>410</v>
      </c>
      <c r="C59" s="269">
        <v>0</v>
      </c>
      <c r="I59" s="243"/>
    </row>
    <row r="60" spans="2:9" ht="12.75">
      <c r="B60" s="120" t="s">
        <v>411</v>
      </c>
      <c r="C60" s="237">
        <v>3</v>
      </c>
      <c r="I60" s="243"/>
    </row>
    <row r="63" spans="2:9" ht="12.75" customHeight="1">
      <c r="B63" s="487" t="s">
        <v>412</v>
      </c>
      <c r="C63" s="487"/>
      <c r="I63" s="241"/>
    </row>
    <row r="64" spans="2:9" ht="12.75">
      <c r="B64" s="246" t="s">
        <v>413</v>
      </c>
      <c r="C64" s="267">
        <v>1</v>
      </c>
      <c r="I64" s="243"/>
    </row>
    <row r="65" spans="2:9" ht="12.75">
      <c r="B65" s="246" t="s">
        <v>414</v>
      </c>
      <c r="C65" s="267">
        <v>11</v>
      </c>
      <c r="I65" s="243"/>
    </row>
    <row r="66" spans="2:9" ht="12.75" customHeight="1">
      <c r="B66" s="464" t="s">
        <v>415</v>
      </c>
      <c r="C66" s="464"/>
      <c r="I66" s="243"/>
    </row>
    <row r="67" spans="2:9" ht="12.75">
      <c r="B67" s="270" t="s">
        <v>416</v>
      </c>
      <c r="C67" s="271">
        <f>SUM(C68:C71)</f>
        <v>12</v>
      </c>
      <c r="D67" s="272"/>
      <c r="E67" s="273"/>
      <c r="I67" s="243"/>
    </row>
    <row r="68" spans="2:9" ht="12.75">
      <c r="B68" s="199" t="s">
        <v>417</v>
      </c>
      <c r="C68" s="245">
        <v>2</v>
      </c>
      <c r="I68" s="243"/>
    </row>
    <row r="69" spans="2:9" ht="12.75">
      <c r="B69" s="119" t="s">
        <v>418</v>
      </c>
      <c r="C69" s="269">
        <v>8</v>
      </c>
      <c r="I69" s="243"/>
    </row>
    <row r="70" spans="2:9" ht="12.75">
      <c r="B70" s="119" t="s">
        <v>419</v>
      </c>
      <c r="C70" s="269">
        <v>0</v>
      </c>
      <c r="I70" s="243"/>
    </row>
    <row r="71" spans="2:9" ht="12.75">
      <c r="B71" s="120" t="s">
        <v>420</v>
      </c>
      <c r="C71" s="237">
        <v>2</v>
      </c>
      <c r="I71" s="243"/>
    </row>
  </sheetData>
  <sheetProtection/>
  <mergeCells count="10">
    <mergeCell ref="B50:C50"/>
    <mergeCell ref="B63:C63"/>
    <mergeCell ref="B66:C66"/>
    <mergeCell ref="B5:C5"/>
    <mergeCell ref="B6:C6"/>
    <mergeCell ref="B16:C16"/>
    <mergeCell ref="B23:F23"/>
    <mergeCell ref="B24:F24"/>
    <mergeCell ref="B25:D25"/>
    <mergeCell ref="E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selection activeCell="C16" sqref="C16"/>
    </sheetView>
  </sheetViews>
  <sheetFormatPr defaultColWidth="11.421875" defaultRowHeight="12.75"/>
  <cols>
    <col min="1" max="1" width="11.421875" style="274" customWidth="1"/>
    <col min="2" max="2" width="27.57421875" style="274" customWidth="1"/>
    <col min="3" max="16384" width="11.421875" style="274" customWidth="1"/>
  </cols>
  <sheetData>
    <row r="3" spans="2:4" ht="51">
      <c r="B3" s="275"/>
      <c r="C3" s="276" t="s">
        <v>379</v>
      </c>
      <c r="D3" s="276" t="s">
        <v>993</v>
      </c>
    </row>
    <row r="4" spans="2:4" ht="12.75" customHeight="1">
      <c r="B4" s="277" t="s">
        <v>421</v>
      </c>
      <c r="C4" s="278">
        <f>SUM(DatosViolenciaDoméstica!C27:C33)</f>
        <v>75</v>
      </c>
      <c r="D4" s="278">
        <f>SUM(DatosViolenciaDoméstica!D27:D33)</f>
        <v>33</v>
      </c>
    </row>
    <row r="5" spans="2:4" ht="12.75">
      <c r="B5" s="277" t="s">
        <v>265</v>
      </c>
      <c r="C5" s="278">
        <f>SUM(DatosViolenciaDoméstica!C34:C36)</f>
        <v>27</v>
      </c>
      <c r="D5" s="278">
        <f>SUM(DatosViolenciaDoméstica!D34:D36)</f>
        <v>3</v>
      </c>
    </row>
    <row r="6" spans="2:4" ht="12.75" customHeight="1">
      <c r="B6" s="277" t="s">
        <v>422</v>
      </c>
      <c r="C6" s="278">
        <f>DatosViolenciaDoméstica!C37</f>
        <v>0</v>
      </c>
      <c r="D6" s="278">
        <f>DatosViolenciaDoméstica!D37</f>
        <v>0</v>
      </c>
    </row>
    <row r="7" spans="2:4" ht="12.75" customHeight="1">
      <c r="B7" s="277" t="s">
        <v>423</v>
      </c>
      <c r="C7" s="278">
        <f>SUM(DatosViolenciaDoméstica!C38:C40)</f>
        <v>0</v>
      </c>
      <c r="D7" s="278">
        <f>SUM(DatosViolenciaDoméstica!D38:D40)</f>
        <v>0</v>
      </c>
    </row>
    <row r="8" spans="2:4" ht="12.75" customHeight="1">
      <c r="B8" s="277" t="s">
        <v>424</v>
      </c>
      <c r="C8" s="278">
        <f>DatosViolenciaDoméstica!C41</f>
        <v>0</v>
      </c>
      <c r="D8" s="278">
        <f>DatosViolenciaDoméstica!D41</f>
        <v>0</v>
      </c>
    </row>
    <row r="9" spans="2:4" ht="12.75" customHeight="1">
      <c r="B9" s="277" t="s">
        <v>425</v>
      </c>
      <c r="C9" s="278">
        <f>SUM(DatosViolenciaDoméstica!C42:C43)</f>
        <v>0</v>
      </c>
      <c r="D9" s="278">
        <f>SUM(DatosViolenciaDoméstica!D42:D43)</f>
        <v>1</v>
      </c>
    </row>
    <row r="10" spans="2:4" ht="12.75">
      <c r="B10" s="277" t="s">
        <v>737</v>
      </c>
      <c r="C10" s="278">
        <f>DatosViolenciaDoméstica!C47</f>
        <v>5</v>
      </c>
      <c r="D10" s="278">
        <f>DatosViolenciaDoméstica!D47</f>
        <v>0</v>
      </c>
    </row>
    <row r="14" spans="2:3" ht="12.75" customHeight="1">
      <c r="B14" s="492" t="s">
        <v>412</v>
      </c>
      <c r="C14" s="492"/>
    </row>
    <row r="15" spans="2:3" ht="12.75">
      <c r="B15" s="279" t="s">
        <v>426</v>
      </c>
      <c r="C15" s="280">
        <f>DatosViolenciaDoméstica!C64</f>
        <v>1</v>
      </c>
    </row>
    <row r="16" spans="2:3" ht="12.75">
      <c r="B16" s="281" t="s">
        <v>427</v>
      </c>
      <c r="C16" s="282">
        <f>DatosViolenciaDoméstica!C67</f>
        <v>12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74">
      <selection activeCell="H89" sqref="H89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728</v>
      </c>
    </row>
    <row r="4" spans="2:3" ht="12.75">
      <c r="B4" s="194"/>
      <c r="C4" s="194"/>
    </row>
    <row r="5" spans="2:8" ht="12.75" customHeight="1">
      <c r="B5" s="487" t="s">
        <v>428</v>
      </c>
      <c r="C5" s="487"/>
      <c r="E5" s="198"/>
      <c r="H5" s="241"/>
    </row>
    <row r="6" spans="2:8" ht="14.25" customHeight="1">
      <c r="B6" s="494" t="s">
        <v>429</v>
      </c>
      <c r="C6" s="494"/>
      <c r="D6" s="242"/>
      <c r="E6" s="284"/>
      <c r="H6" s="243"/>
    </row>
    <row r="7" spans="2:8" ht="12.75">
      <c r="B7" s="199" t="s">
        <v>704</v>
      </c>
      <c r="C7" s="285">
        <v>3</v>
      </c>
      <c r="H7" s="243"/>
    </row>
    <row r="8" spans="2:8" ht="12.75">
      <c r="B8" s="205" t="s">
        <v>366</v>
      </c>
      <c r="C8" s="286">
        <v>0</v>
      </c>
      <c r="H8" s="243"/>
    </row>
    <row r="9" spans="2:8" ht="12.75">
      <c r="B9" s="205" t="s">
        <v>430</v>
      </c>
      <c r="C9" s="286">
        <v>340</v>
      </c>
      <c r="H9" s="243"/>
    </row>
    <row r="10" spans="2:8" ht="12.75">
      <c r="B10" s="205" t="s">
        <v>431</v>
      </c>
      <c r="C10" s="286">
        <v>84</v>
      </c>
      <c r="H10" s="243"/>
    </row>
    <row r="11" spans="2:8" ht="12.75">
      <c r="B11" s="205" t="s">
        <v>368</v>
      </c>
      <c r="C11" s="286">
        <v>0</v>
      </c>
      <c r="H11" s="243"/>
    </row>
    <row r="12" spans="2:8" ht="12.75">
      <c r="B12" s="205" t="s">
        <v>369</v>
      </c>
      <c r="C12" s="286">
        <v>0</v>
      </c>
      <c r="H12" s="243"/>
    </row>
    <row r="13" spans="2:8" ht="12.75">
      <c r="B13" s="205" t="s">
        <v>432</v>
      </c>
      <c r="C13" s="286">
        <v>0</v>
      </c>
      <c r="H13" s="243"/>
    </row>
    <row r="14" spans="2:8" ht="12.75">
      <c r="B14" s="120" t="s">
        <v>433</v>
      </c>
      <c r="C14" s="287">
        <v>0</v>
      </c>
      <c r="D14" s="242"/>
      <c r="H14" s="243"/>
    </row>
    <row r="15" ht="13.5" customHeight="1">
      <c r="C15" s="288"/>
    </row>
    <row r="16" ht="13.5" customHeight="1">
      <c r="C16" s="49"/>
    </row>
    <row r="17" spans="2:8" ht="12.75" customHeight="1">
      <c r="B17" s="487" t="s">
        <v>434</v>
      </c>
      <c r="C17" s="487"/>
      <c r="E17" s="198"/>
      <c r="H17" s="241"/>
    </row>
    <row r="18" spans="2:8" ht="12.75">
      <c r="B18" s="199" t="s">
        <v>435</v>
      </c>
      <c r="C18" s="285">
        <v>121</v>
      </c>
      <c r="H18" s="243"/>
    </row>
    <row r="19" spans="2:8" ht="12.75">
      <c r="B19" s="205" t="s">
        <v>436</v>
      </c>
      <c r="C19" s="286">
        <v>4</v>
      </c>
      <c r="H19" s="243"/>
    </row>
    <row r="20" spans="2:8" ht="12.75">
      <c r="B20" s="205" t="s">
        <v>437</v>
      </c>
      <c r="C20" s="286">
        <v>25</v>
      </c>
      <c r="H20" s="243"/>
    </row>
    <row r="21" spans="2:8" ht="12.75">
      <c r="B21" s="120" t="s">
        <v>438</v>
      </c>
      <c r="C21" s="247">
        <v>20</v>
      </c>
      <c r="D21" s="242"/>
      <c r="H21" s="243"/>
    </row>
    <row r="22" ht="13.5" customHeight="1">
      <c r="C22" s="49"/>
    </row>
    <row r="24" spans="2:8" ht="12.75" customHeight="1">
      <c r="B24" s="488" t="s">
        <v>439</v>
      </c>
      <c r="C24" s="488"/>
      <c r="D24" s="488"/>
      <c r="E24" s="488"/>
      <c r="F24" s="488"/>
      <c r="H24" s="241"/>
    </row>
    <row r="25" spans="1:8" ht="12.75" customHeight="1">
      <c r="A25" s="234"/>
      <c r="B25" s="489" t="s">
        <v>301</v>
      </c>
      <c r="C25" s="489"/>
      <c r="D25" s="489"/>
      <c r="E25" s="489"/>
      <c r="F25" s="489"/>
      <c r="G25" s="242"/>
      <c r="H25" s="243"/>
    </row>
    <row r="26" spans="1:8" s="290" customFormat="1" ht="12.75" customHeight="1">
      <c r="A26" s="289"/>
      <c r="B26" s="493"/>
      <c r="C26" s="493"/>
      <c r="D26" s="493"/>
      <c r="E26" s="491" t="s">
        <v>731</v>
      </c>
      <c r="F26" s="491"/>
      <c r="H26" s="291"/>
    </row>
    <row r="27" spans="1:8" s="290" customFormat="1" ht="25.5">
      <c r="A27" s="289"/>
      <c r="B27" s="292"/>
      <c r="C27" s="249" t="s">
        <v>379</v>
      </c>
      <c r="D27" s="249" t="s">
        <v>380</v>
      </c>
      <c r="E27" s="249" t="s">
        <v>381</v>
      </c>
      <c r="F27" s="250" t="s">
        <v>382</v>
      </c>
      <c r="H27" s="291"/>
    </row>
    <row r="28" spans="1:8" ht="12.75">
      <c r="A28" s="234"/>
      <c r="B28" s="251" t="s">
        <v>383</v>
      </c>
      <c r="C28" s="293">
        <v>0</v>
      </c>
      <c r="D28" s="293">
        <v>0</v>
      </c>
      <c r="E28" s="293">
        <v>0</v>
      </c>
      <c r="F28" s="293">
        <v>0</v>
      </c>
      <c r="H28" s="243"/>
    </row>
    <row r="29" spans="1:8" ht="12.75">
      <c r="A29" s="234"/>
      <c r="B29" s="253" t="s">
        <v>384</v>
      </c>
      <c r="C29" s="293">
        <v>0</v>
      </c>
      <c r="D29" s="293">
        <v>0</v>
      </c>
      <c r="E29" s="293">
        <v>0</v>
      </c>
      <c r="F29" s="293">
        <v>0</v>
      </c>
      <c r="H29" s="243"/>
    </row>
    <row r="30" spans="1:8" ht="12.75">
      <c r="A30" s="234"/>
      <c r="B30" s="253" t="s">
        <v>385</v>
      </c>
      <c r="C30" s="293">
        <v>0</v>
      </c>
      <c r="D30" s="293">
        <v>0</v>
      </c>
      <c r="E30" s="293">
        <v>0</v>
      </c>
      <c r="F30" s="293">
        <v>0</v>
      </c>
      <c r="H30" s="243"/>
    </row>
    <row r="31" spans="1:8" ht="12.75">
      <c r="A31" s="234"/>
      <c r="B31" s="253" t="s">
        <v>386</v>
      </c>
      <c r="C31" s="293">
        <v>0</v>
      </c>
      <c r="D31" s="293">
        <v>0</v>
      </c>
      <c r="E31" s="293">
        <v>0</v>
      </c>
      <c r="F31" s="293">
        <v>0</v>
      </c>
      <c r="H31" s="243"/>
    </row>
    <row r="32" spans="1:8" ht="12.75">
      <c r="A32" s="234"/>
      <c r="B32" s="253" t="s">
        <v>291</v>
      </c>
      <c r="C32" s="293">
        <v>1</v>
      </c>
      <c r="D32" s="293">
        <v>2</v>
      </c>
      <c r="E32" s="293">
        <v>3</v>
      </c>
      <c r="F32" s="293">
        <v>1</v>
      </c>
      <c r="H32" s="243"/>
    </row>
    <row r="33" spans="1:8" ht="12.75">
      <c r="A33" s="234"/>
      <c r="B33" s="253" t="s">
        <v>440</v>
      </c>
      <c r="C33" s="293">
        <v>132</v>
      </c>
      <c r="D33" s="293">
        <v>56</v>
      </c>
      <c r="E33" s="293">
        <v>21</v>
      </c>
      <c r="F33" s="293">
        <v>4</v>
      </c>
      <c r="H33" s="243"/>
    </row>
    <row r="34" spans="1:8" ht="12.75" customHeight="1">
      <c r="A34" s="234"/>
      <c r="B34" s="253" t="s">
        <v>388</v>
      </c>
      <c r="C34" s="293">
        <v>5</v>
      </c>
      <c r="D34" s="293">
        <v>1</v>
      </c>
      <c r="E34" s="293">
        <v>0</v>
      </c>
      <c r="F34" s="293">
        <v>0</v>
      </c>
      <c r="H34" s="243"/>
    </row>
    <row r="35" spans="1:8" ht="12.75">
      <c r="A35" s="234"/>
      <c r="B35" s="253" t="s">
        <v>441</v>
      </c>
      <c r="C35" s="293">
        <v>0</v>
      </c>
      <c r="D35" s="293">
        <v>1</v>
      </c>
      <c r="E35" s="293">
        <v>0</v>
      </c>
      <c r="F35" s="293">
        <v>0</v>
      </c>
      <c r="H35" s="243"/>
    </row>
    <row r="36" spans="1:8" ht="12.75">
      <c r="A36" s="234"/>
      <c r="B36" s="253" t="s">
        <v>442</v>
      </c>
      <c r="C36" s="293">
        <v>2</v>
      </c>
      <c r="D36" s="293">
        <v>11</v>
      </c>
      <c r="E36" s="293">
        <v>6</v>
      </c>
      <c r="F36" s="293">
        <v>0</v>
      </c>
      <c r="H36" s="243"/>
    </row>
    <row r="37" spans="1:8" ht="12.75">
      <c r="A37" s="234"/>
      <c r="B37" s="253" t="s">
        <v>443</v>
      </c>
      <c r="C37" s="293">
        <v>0</v>
      </c>
      <c r="D37" s="293">
        <v>0</v>
      </c>
      <c r="E37" s="293">
        <v>2</v>
      </c>
      <c r="F37" s="293">
        <v>0</v>
      </c>
      <c r="H37" s="243"/>
    </row>
    <row r="38" spans="1:8" ht="12.75">
      <c r="A38" s="234"/>
      <c r="B38" s="253" t="s">
        <v>392</v>
      </c>
      <c r="C38" s="293">
        <v>0</v>
      </c>
      <c r="D38" s="293">
        <v>0</v>
      </c>
      <c r="E38" s="293">
        <v>0</v>
      </c>
      <c r="F38" s="293">
        <v>0</v>
      </c>
      <c r="H38" s="243"/>
    </row>
    <row r="39" spans="1:8" ht="12.75">
      <c r="A39" s="234"/>
      <c r="B39" s="253" t="s">
        <v>5</v>
      </c>
      <c r="C39" s="293">
        <v>0</v>
      </c>
      <c r="D39" s="293">
        <v>0</v>
      </c>
      <c r="E39" s="293">
        <v>0</v>
      </c>
      <c r="F39" s="293">
        <v>0</v>
      </c>
      <c r="H39" s="243"/>
    </row>
    <row r="40" spans="1:8" ht="12.75">
      <c r="A40" s="234"/>
      <c r="B40" s="253" t="s">
        <v>393</v>
      </c>
      <c r="C40" s="293">
        <v>0</v>
      </c>
      <c r="D40" s="293">
        <v>0</v>
      </c>
      <c r="E40" s="293">
        <v>0</v>
      </c>
      <c r="F40" s="293">
        <v>0</v>
      </c>
      <c r="H40" s="243"/>
    </row>
    <row r="41" spans="1:8" ht="12.75">
      <c r="A41" s="234"/>
      <c r="B41" s="253" t="s">
        <v>394</v>
      </c>
      <c r="C41" s="293">
        <v>0</v>
      </c>
      <c r="D41" s="293">
        <v>0</v>
      </c>
      <c r="E41" s="293">
        <v>0</v>
      </c>
      <c r="F41" s="293">
        <v>0</v>
      </c>
      <c r="H41" s="243"/>
    </row>
    <row r="42" spans="1:8" ht="12.75">
      <c r="A42" s="234"/>
      <c r="B42" s="253" t="s">
        <v>395</v>
      </c>
      <c r="C42" s="293">
        <v>0</v>
      </c>
      <c r="D42" s="293">
        <v>0</v>
      </c>
      <c r="E42" s="293">
        <v>0</v>
      </c>
      <c r="F42" s="293">
        <v>0</v>
      </c>
      <c r="H42" s="243"/>
    </row>
    <row r="43" spans="1:8" ht="12.75">
      <c r="A43" s="234"/>
      <c r="B43" s="253" t="s">
        <v>444</v>
      </c>
      <c r="C43" s="293">
        <v>1</v>
      </c>
      <c r="D43" s="293">
        <v>2</v>
      </c>
      <c r="E43" s="293">
        <v>3</v>
      </c>
      <c r="F43" s="293">
        <v>0</v>
      </c>
      <c r="H43" s="243"/>
    </row>
    <row r="44" spans="1:8" ht="12.75">
      <c r="A44" s="234"/>
      <c r="B44" s="253" t="s">
        <v>445</v>
      </c>
      <c r="C44" s="293">
        <v>0</v>
      </c>
      <c r="D44" s="293">
        <v>0</v>
      </c>
      <c r="E44" s="293">
        <v>0</v>
      </c>
      <c r="F44" s="293">
        <v>0</v>
      </c>
      <c r="H44" s="243"/>
    </row>
    <row r="45" spans="1:8" ht="12.75">
      <c r="A45" s="234"/>
      <c r="B45" s="254" t="s">
        <v>397</v>
      </c>
      <c r="C45" s="293">
        <v>0</v>
      </c>
      <c r="D45" s="293">
        <v>0</v>
      </c>
      <c r="E45" s="293">
        <v>1</v>
      </c>
      <c r="F45" s="293">
        <v>0</v>
      </c>
      <c r="H45" s="243"/>
    </row>
    <row r="46" spans="1:8" ht="17.25" customHeight="1">
      <c r="A46" s="234"/>
      <c r="B46" s="255" t="s">
        <v>398</v>
      </c>
      <c r="C46" s="256">
        <f>SUM(C28:C45)</f>
        <v>141</v>
      </c>
      <c r="D46" s="256">
        <f>SUM(D28:D45)</f>
        <v>73</v>
      </c>
      <c r="E46" s="256">
        <f>SUM(E28:E45)</f>
        <v>36</v>
      </c>
      <c r="F46" s="257">
        <f>SUM(F28:F45)</f>
        <v>5</v>
      </c>
      <c r="H46" s="243"/>
    </row>
    <row r="47" spans="1:8" ht="12.75" customHeight="1">
      <c r="A47" s="234"/>
      <c r="B47" s="495" t="s">
        <v>312</v>
      </c>
      <c r="C47" s="495"/>
      <c r="D47" s="495"/>
      <c r="E47" s="495"/>
      <c r="F47" s="495"/>
      <c r="H47" s="243"/>
    </row>
    <row r="48" spans="1:8" ht="12.75">
      <c r="A48" s="234"/>
      <c r="B48" s="295" t="s">
        <v>399</v>
      </c>
      <c r="C48" s="296">
        <v>7</v>
      </c>
      <c r="D48" s="297"/>
      <c r="E48" s="298">
        <v>5</v>
      </c>
      <c r="F48" s="299">
        <v>2</v>
      </c>
      <c r="H48" s="23"/>
    </row>
    <row r="49" spans="1:8" ht="17.25" customHeight="1">
      <c r="A49" s="234"/>
      <c r="B49" s="255" t="s">
        <v>446</v>
      </c>
      <c r="C49" s="264">
        <f>SUM(C48:C48)</f>
        <v>7</v>
      </c>
      <c r="D49" s="300"/>
      <c r="E49" s="301">
        <f>SUM(E48:E48)</f>
        <v>5</v>
      </c>
      <c r="F49" s="302">
        <f>SUM(F48:F48)</f>
        <v>2</v>
      </c>
      <c r="H49" s="23"/>
    </row>
    <row r="50" spans="4:5" ht="12.75">
      <c r="D50" s="49"/>
      <c r="E50" s="49"/>
    </row>
    <row r="52" spans="2:8" ht="12.75" customHeight="1">
      <c r="B52" s="487" t="s">
        <v>447</v>
      </c>
      <c r="C52" s="487"/>
      <c r="H52" s="241"/>
    </row>
    <row r="53" spans="2:8" ht="12.75">
      <c r="B53" s="119" t="s">
        <v>448</v>
      </c>
      <c r="C53" s="267">
        <v>16</v>
      </c>
      <c r="H53" s="243"/>
    </row>
    <row r="54" spans="2:8" ht="12.75">
      <c r="B54" s="246" t="s">
        <v>449</v>
      </c>
      <c r="C54" s="267">
        <v>9</v>
      </c>
      <c r="H54" s="243"/>
    </row>
    <row r="55" spans="1:8" ht="17.25" customHeight="1">
      <c r="A55" s="234"/>
      <c r="B55" s="294" t="s">
        <v>790</v>
      </c>
      <c r="C55" s="264">
        <f>SUM(C53:C54)</f>
        <v>25</v>
      </c>
      <c r="D55" s="303"/>
      <c r="H55" s="23"/>
    </row>
    <row r="58" spans="2:8" ht="12.75" customHeight="1">
      <c r="B58" s="487" t="s">
        <v>450</v>
      </c>
      <c r="C58" s="487"/>
      <c r="H58" s="241"/>
    </row>
    <row r="59" spans="2:8" ht="12.75">
      <c r="B59" s="119" t="s">
        <v>402</v>
      </c>
      <c r="C59" s="267">
        <v>48</v>
      </c>
      <c r="H59" s="243"/>
    </row>
    <row r="60" spans="2:8" ht="12.75">
      <c r="B60" s="119" t="s">
        <v>403</v>
      </c>
      <c r="C60" s="267">
        <v>12</v>
      </c>
      <c r="H60" s="243"/>
    </row>
    <row r="61" spans="2:8" ht="12.75">
      <c r="B61" s="119" t="s">
        <v>404</v>
      </c>
      <c r="C61" s="267">
        <v>58</v>
      </c>
      <c r="H61" s="243"/>
    </row>
    <row r="62" spans="2:8" ht="12.75">
      <c r="B62" s="119" t="s">
        <v>405</v>
      </c>
      <c r="C62" s="245">
        <v>22</v>
      </c>
      <c r="H62" s="243"/>
    </row>
    <row r="63" spans="2:8" ht="12.75">
      <c r="B63" s="119" t="s">
        <v>451</v>
      </c>
      <c r="C63" s="245">
        <v>7</v>
      </c>
      <c r="H63" s="243"/>
    </row>
    <row r="64" spans="2:8" ht="12.75">
      <c r="B64" s="294" t="s">
        <v>790</v>
      </c>
      <c r="C64" s="264">
        <f>SUM(C59:C63)</f>
        <v>147</v>
      </c>
      <c r="H64" s="243"/>
    </row>
    <row r="67" spans="2:8" ht="12.75" customHeight="1">
      <c r="B67" s="487" t="s">
        <v>452</v>
      </c>
      <c r="C67" s="487"/>
      <c r="H67" s="241"/>
    </row>
    <row r="68" spans="2:8" ht="12.75">
      <c r="B68" s="270" t="s">
        <v>453</v>
      </c>
      <c r="C68" s="235">
        <v>23</v>
      </c>
      <c r="H68" s="243"/>
    </row>
    <row r="69" spans="2:8" ht="12.75">
      <c r="B69" s="120" t="s">
        <v>454</v>
      </c>
      <c r="C69" s="247">
        <v>1</v>
      </c>
      <c r="H69" s="243"/>
    </row>
    <row r="70" spans="2:8" ht="12.75">
      <c r="B70" s="294" t="s">
        <v>790</v>
      </c>
      <c r="C70" s="304">
        <f>SUM(C68+C69)</f>
        <v>24</v>
      </c>
      <c r="H70" s="243"/>
    </row>
    <row r="73" spans="2:8" ht="12.75" customHeight="1">
      <c r="B73" s="487" t="s">
        <v>455</v>
      </c>
      <c r="C73" s="487"/>
      <c r="H73" s="241"/>
    </row>
    <row r="74" spans="2:8" ht="12.75" customHeight="1">
      <c r="B74" s="119" t="s">
        <v>456</v>
      </c>
      <c r="C74" s="269">
        <v>2</v>
      </c>
      <c r="H74" s="241"/>
    </row>
    <row r="75" spans="2:8" ht="12.75">
      <c r="B75" s="119" t="s">
        <v>457</v>
      </c>
      <c r="C75" s="269">
        <v>37</v>
      </c>
      <c r="H75" s="243"/>
    </row>
    <row r="76" spans="2:8" ht="12.75" customHeight="1">
      <c r="B76" s="119" t="s">
        <v>458</v>
      </c>
      <c r="C76" s="269">
        <v>231</v>
      </c>
      <c r="H76" s="243"/>
    </row>
    <row r="77" spans="2:8" ht="12.75">
      <c r="B77" s="119" t="s">
        <v>417</v>
      </c>
      <c r="C77" s="269">
        <v>2</v>
      </c>
      <c r="D77" s="272"/>
      <c r="E77" s="273"/>
      <c r="H77" s="243"/>
    </row>
    <row r="78" spans="2:8" ht="12.75">
      <c r="B78" s="205" t="s">
        <v>418</v>
      </c>
      <c r="C78" s="268">
        <v>133</v>
      </c>
      <c r="H78" s="243"/>
    </row>
    <row r="79" spans="2:8" ht="12.75">
      <c r="B79" s="119" t="s">
        <v>419</v>
      </c>
      <c r="C79" s="269">
        <v>101</v>
      </c>
      <c r="H79" s="243"/>
    </row>
    <row r="80" spans="2:8" ht="12.75">
      <c r="B80" s="246" t="s">
        <v>459</v>
      </c>
      <c r="C80" s="245">
        <v>2</v>
      </c>
      <c r="H80" s="243"/>
    </row>
    <row r="81" spans="2:3" ht="12.75">
      <c r="B81" s="288"/>
      <c r="C81" s="288"/>
    </row>
    <row r="82" spans="2:3" ht="12.75">
      <c r="B82" s="49"/>
      <c r="C82" s="49"/>
    </row>
    <row r="83" spans="2:8" ht="12.75" customHeight="1">
      <c r="B83" s="487" t="s">
        <v>460</v>
      </c>
      <c r="C83" s="487"/>
      <c r="H83" s="241"/>
    </row>
    <row r="84" spans="2:8" ht="12.75">
      <c r="B84" s="119" t="s">
        <v>461</v>
      </c>
      <c r="C84" s="235">
        <v>0</v>
      </c>
      <c r="H84" s="243"/>
    </row>
    <row r="85" spans="2:8" ht="12.75">
      <c r="B85" s="119" t="s">
        <v>462</v>
      </c>
      <c r="C85" s="268">
        <v>1</v>
      </c>
      <c r="H85" s="243"/>
    </row>
    <row r="86" spans="2:8" ht="12.75">
      <c r="B86" s="120" t="s">
        <v>463</v>
      </c>
      <c r="C86" s="247">
        <v>0</v>
      </c>
      <c r="H86" s="243"/>
    </row>
    <row r="87" spans="2:3" ht="12.75">
      <c r="B87" s="49"/>
      <c r="C87" s="49"/>
    </row>
    <row r="89" spans="2:8" ht="12.75" customHeight="1">
      <c r="B89" s="487" t="s">
        <v>464</v>
      </c>
      <c r="C89" s="487"/>
      <c r="H89" s="241"/>
    </row>
    <row r="90" spans="2:8" ht="12.75" customHeight="1">
      <c r="B90" s="464" t="s">
        <v>465</v>
      </c>
      <c r="C90" s="464"/>
      <c r="H90" s="243"/>
    </row>
    <row r="91" spans="2:8" ht="12.75">
      <c r="B91" s="205" t="s">
        <v>466</v>
      </c>
      <c r="C91" s="267">
        <v>26</v>
      </c>
      <c r="H91" s="243"/>
    </row>
    <row r="92" spans="2:8" ht="12.75">
      <c r="B92" s="246" t="s">
        <v>880</v>
      </c>
      <c r="C92" s="247">
        <v>24</v>
      </c>
      <c r="H92" s="243"/>
    </row>
    <row r="93" spans="2:8" ht="12.75">
      <c r="B93" s="270" t="s">
        <v>467</v>
      </c>
      <c r="C93" s="222">
        <v>11</v>
      </c>
      <c r="H93" s="243"/>
    </row>
    <row r="94" spans="2:8" ht="12.75">
      <c r="B94" s="123" t="s">
        <v>468</v>
      </c>
      <c r="C94" s="222">
        <v>2</v>
      </c>
      <c r="H94" s="243"/>
    </row>
    <row r="95" spans="2:8" ht="12.75">
      <c r="B95" s="294" t="s">
        <v>469</v>
      </c>
      <c r="C95" s="268">
        <v>63</v>
      </c>
      <c r="H95" s="243"/>
    </row>
    <row r="96" ht="12.75">
      <c r="C96" s="288"/>
    </row>
  </sheetData>
  <sheetProtection/>
  <mergeCells count="15">
    <mergeCell ref="B90:C90"/>
    <mergeCell ref="B47:F47"/>
    <mergeCell ref="B52:C52"/>
    <mergeCell ref="B58:C58"/>
    <mergeCell ref="B67:C67"/>
    <mergeCell ref="B73:C73"/>
    <mergeCell ref="B83:C83"/>
    <mergeCell ref="B89:C89"/>
    <mergeCell ref="B25:F25"/>
    <mergeCell ref="B26:D26"/>
    <mergeCell ref="E26:F26"/>
    <mergeCell ref="B5:C5"/>
    <mergeCell ref="B6:C6"/>
    <mergeCell ref="B17:C17"/>
    <mergeCell ref="B24:F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2014-06-09T13:04:24Z</dcterms:created>
  <dcterms:modified xsi:type="dcterms:W3CDTF">2014-06-09T13:05:13Z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