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20" documentId="13_ncr:1_{82CF7826-8071-4872-8F50-C8E969205D6B}" xr6:coauthVersionLast="47" xr6:coauthVersionMax="47" xr10:uidLastSave="{4A163571-F097-46A3-A65F-770A99BADA17}"/>
  <workbookProtection workbookAlgorithmName="SHA-512" workbookHashValue="fu4xewaQGvHij2R4/3EUFe/vBQfMCbcz3gQmGwp1Fvja8kbfHjBLO/wFLuqSSLZsYhXDmAEiosn9u+PVGxGpCA==" workbookSaltValue="4J6QFZbV3CEns4TD/GFgUg==" workbookSpinCount="100000" lockStructure="1"/>
  <bookViews>
    <workbookView xWindow="-120" yWindow="-120" windowWidth="29040" windowHeight="15840" tabRatio="623" xr2:uid="{00000000-000D-0000-FFFF-FFFF00000000}"/>
  </bookViews>
  <sheets>
    <sheet name="Distribución por sexo en OOCC " sheetId="7" r:id="rId1"/>
    <sheet name="Dist. por sexo F. Territoriales" sheetId="8" r:id="rId2"/>
    <sheet name="Distribución por sexo Carrera F" sheetId="2" r:id="rId3"/>
    <sheet name="Antigüedad-Edad" sheetId="1" r:id="rId4"/>
    <sheet name="Rotación de personal" sheetId="3" r:id="rId5"/>
    <sheet name="Número de Fiscales - Población" sheetId="5" r:id="rId6"/>
    <sheet name="Situaciones Adtvas-Bajas enf." sheetId="6" r:id="rId7"/>
    <sheet name="Excedencias-Licencias" sheetId="10" r:id="rId8"/>
    <sheet name="Tribunales calificadores" sheetId="9" r:id="rId9"/>
  </sheets>
  <definedNames>
    <definedName name="_xlnm.Print_Area" localSheetId="0">'Distribución por sexo en OOCC '!$S$2:$W$8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B25" i="9"/>
  <c r="C14" i="9"/>
  <c r="B14" i="9"/>
  <c r="E14" i="10" l="1"/>
  <c r="E13" i="10"/>
  <c r="E12" i="10"/>
  <c r="E11" i="10"/>
  <c r="E10" i="10"/>
  <c r="E9" i="10"/>
  <c r="E8" i="10"/>
  <c r="E7" i="10"/>
  <c r="E6" i="10"/>
  <c r="M8" i="6"/>
  <c r="E9" i="5"/>
  <c r="AE12" i="1"/>
  <c r="AE11" i="1"/>
  <c r="AE10" i="1"/>
  <c r="AE9" i="1"/>
  <c r="AE8" i="1"/>
  <c r="AE7" i="1"/>
  <c r="CH8" i="2"/>
  <c r="CG8" i="2"/>
  <c r="AE7" i="2" l="1"/>
  <c r="AE8" i="2"/>
  <c r="F9" i="2"/>
  <c r="E8" i="2"/>
  <c r="D8" i="2"/>
  <c r="G14" i="9" l="1"/>
  <c r="F14" i="9"/>
  <c r="G25" i="9"/>
  <c r="F25" i="9"/>
  <c r="AF8" i="2" l="1"/>
  <c r="AE9" i="2"/>
  <c r="AE10" i="2"/>
  <c r="AE11" i="2"/>
  <c r="AE12" i="2"/>
  <c r="AF12" i="2" s="1"/>
  <c r="F8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7" i="2"/>
  <c r="U7" i="7" l="1"/>
  <c r="T7" i="7"/>
  <c r="U6" i="7"/>
  <c r="T6" i="7"/>
  <c r="U5" i="7"/>
  <c r="T5" i="7"/>
  <c r="K24" i="9" l="1"/>
  <c r="K13" i="9"/>
  <c r="J13" i="9"/>
  <c r="F6" i="3"/>
  <c r="AM12" i="2"/>
  <c r="AM11" i="2"/>
  <c r="AM10" i="2"/>
  <c r="AM9" i="2"/>
  <c r="AM8" i="2"/>
  <c r="AM7" i="2"/>
  <c r="U17" i="2"/>
  <c r="V17" i="2"/>
  <c r="AE13" i="2"/>
  <c r="AD12" i="2"/>
  <c r="AF7" i="2"/>
  <c r="AN7" i="2" s="1"/>
  <c r="AF9" i="2"/>
  <c r="AF10" i="2"/>
  <c r="AF11" i="2"/>
  <c r="W16" i="2"/>
  <c r="T16" i="2"/>
  <c r="F25" i="2"/>
  <c r="AE13" i="1"/>
  <c r="AF10" i="1" s="1"/>
  <c r="AM13" i="2" l="1"/>
  <c r="W17" i="2"/>
  <c r="AF9" i="1"/>
  <c r="AF12" i="1"/>
  <c r="AF7" i="1"/>
  <c r="AF8" i="1"/>
  <c r="AF11" i="1"/>
  <c r="AF13" i="2"/>
  <c r="AL12" i="2"/>
  <c r="AN12" i="2"/>
  <c r="D26" i="5"/>
  <c r="M26" i="6"/>
  <c r="J24" i="9" l="1"/>
  <c r="T8" i="7"/>
  <c r="E26" i="5" l="1"/>
  <c r="C28" i="5" s="1"/>
  <c r="P24" i="9" l="1"/>
  <c r="O24" i="9"/>
  <c r="P13" i="9"/>
  <c r="O13" i="9"/>
  <c r="Q3" i="8" l="1"/>
  <c r="E3" i="8"/>
  <c r="L3" i="8"/>
  <c r="BV26" i="2" l="1"/>
  <c r="U8" i="7"/>
  <c r="BW26" i="2"/>
  <c r="CB26" i="2"/>
  <c r="CC26" i="2"/>
  <c r="BX26" i="2"/>
  <c r="BY26" i="2"/>
  <c r="CA26" i="2"/>
  <c r="BZ26" i="2"/>
  <c r="CI8" i="2" l="1"/>
  <c r="BZ27" i="2"/>
  <c r="CA29" i="2" s="1"/>
  <c r="CB27" i="2"/>
  <c r="CB29" i="2" s="1"/>
  <c r="BX27" i="2"/>
  <c r="BY29" i="2" s="1"/>
  <c r="E25" i="2"/>
  <c r="D25" i="2"/>
  <c r="BZ29" i="2" l="1"/>
  <c r="CC29" i="2"/>
  <c r="BX29" i="2"/>
  <c r="G25" i="2"/>
  <c r="L25" i="6" l="1"/>
  <c r="E3" i="7"/>
  <c r="P3" i="7" l="1"/>
  <c r="K3" i="7"/>
  <c r="C29" i="5" l="1"/>
  <c r="C26" i="5" l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G7" i="2" l="1"/>
  <c r="T7" i="2"/>
  <c r="W7" i="2"/>
  <c r="G8" i="2"/>
  <c r="T8" i="2"/>
  <c r="W8" i="2"/>
  <c r="G9" i="2"/>
  <c r="T9" i="2"/>
  <c r="W9" i="2"/>
  <c r="G10" i="2"/>
  <c r="T10" i="2"/>
  <c r="W10" i="2"/>
  <c r="G11" i="2"/>
  <c r="T11" i="2"/>
  <c r="W11" i="2"/>
  <c r="G12" i="2"/>
  <c r="T12" i="2"/>
  <c r="W12" i="2"/>
  <c r="G13" i="2"/>
  <c r="T13" i="2"/>
  <c r="W13" i="2"/>
  <c r="G14" i="2"/>
  <c r="T14" i="2"/>
  <c r="W14" i="2"/>
  <c r="G15" i="2"/>
  <c r="T15" i="2"/>
  <c r="W15" i="2"/>
  <c r="G16" i="2"/>
  <c r="G17" i="2"/>
  <c r="G18" i="2"/>
  <c r="G19" i="2"/>
  <c r="G20" i="2"/>
  <c r="G21" i="2"/>
  <c r="G22" i="2"/>
  <c r="G23" i="2"/>
  <c r="G24" i="2"/>
  <c r="AF13" i="1" l="1"/>
  <c r="BV27" i="2"/>
  <c r="BV29" i="2" s="1"/>
  <c r="BW29" i="2" l="1"/>
  <c r="AN9" i="2"/>
  <c r="AD9" i="2"/>
  <c r="AL9" i="2"/>
  <c r="AN11" i="2"/>
  <c r="AD11" i="2"/>
  <c r="AL11" i="2"/>
  <c r="AL10" i="2"/>
  <c r="AD10" i="2"/>
  <c r="AN10" i="2"/>
  <c r="AL8" i="2"/>
  <c r="AD8" i="2"/>
  <c r="AN8" i="2"/>
  <c r="AN13" i="2" s="1"/>
  <c r="AD7" i="2"/>
  <c r="AL7" i="2"/>
  <c r="AL13" i="2" l="1"/>
  <c r="AD13" i="2"/>
  <c r="L9" i="6"/>
  <c r="L23" i="6"/>
  <c r="L17" i="6"/>
  <c r="L11" i="6"/>
  <c r="L22" i="6"/>
  <c r="L16" i="6"/>
  <c r="L10" i="6"/>
  <c r="L21" i="6"/>
  <c r="L15" i="6"/>
  <c r="L20" i="6"/>
  <c r="L14" i="6"/>
  <c r="L19" i="6"/>
  <c r="L13" i="6"/>
  <c r="L24" i="6"/>
  <c r="L18" i="6"/>
  <c r="L12" i="6"/>
  <c r="N26" i="6"/>
  <c r="L26" i="6" s="1"/>
  <c r="L8" i="6"/>
</calcChain>
</file>

<file path=xl/sharedStrings.xml><?xml version="1.0" encoding="utf-8"?>
<sst xmlns="http://schemas.openxmlformats.org/spreadsheetml/2006/main" count="450" uniqueCount="148">
  <si>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</si>
  <si>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</si>
  <si>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</si>
  <si>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</si>
  <si>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</si>
  <si>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</si>
  <si>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</si>
  <si>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</si>
  <si>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</si>
  <si>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</si>
  <si>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</si>
  <si>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</si>
  <si>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</si>
  <si>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</si>
  <si>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</si>
  <si>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</si>
  <si>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</si>
  <si>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</si>
  <si>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</si>
  <si>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PIRÁMIDE DE EDAD EN LA CARRERA FISCAL</t>
  </si>
  <si>
    <t>Indicadores sociológicos de la Carrera Fiscal / Antigüedad - Edad</t>
  </si>
  <si>
    <t>Indicadores sociológicos de la Carrera Fiscal / Sexo</t>
  </si>
  <si>
    <t>Mujer</t>
  </si>
  <si>
    <t>CUADROS DIRECTIVOS DE LA CARRERA FISCAL</t>
  </si>
  <si>
    <t>Fiscal de Sala</t>
  </si>
  <si>
    <t>Fiscal Jefe</t>
  </si>
  <si>
    <t>Fiscal Jefe de Área</t>
  </si>
  <si>
    <t>Fiscal Superior CCAA</t>
  </si>
  <si>
    <t>Total</t>
  </si>
  <si>
    <t>PIRÁMIDE DE EDAD POR SEXO EN LA CARRERA FISCAL</t>
  </si>
  <si>
    <t>Indicadores sociológicos de la Carrera Fiscal / Rotación de personal</t>
  </si>
  <si>
    <t>Puestos</t>
  </si>
  <si>
    <t>Porcentaje</t>
  </si>
  <si>
    <t>PORCENTAJE DE MUJERES POR RANGO DE EDAD</t>
  </si>
  <si>
    <t>NÚMERO DE FISCALES DE LAS COMUNIDADES AUTÓNOMAS</t>
  </si>
  <si>
    <t>Total Fiscales</t>
  </si>
  <si>
    <t>Indicadores sociológicos de la Carrera Fiscal / Número de Fiscales / Población</t>
  </si>
  <si>
    <t>Fiscales por cada 100.000 habitantes</t>
  </si>
  <si>
    <r>
      <t>Fuente:</t>
    </r>
    <r>
      <rPr>
        <sz val="9"/>
        <color indexed="63"/>
        <rFont val="Arial"/>
        <family val="2"/>
      </rPr>
      <t> Instituto Nacional de Estadística</t>
    </r>
  </si>
  <si>
    <t>Población *</t>
  </si>
  <si>
    <t>PORCENTAJE DE HOMBRES POR RANGO DE EDAD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</si>
  <si>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</si>
  <si>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</si>
  <si>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</si>
  <si>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</si>
  <si>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</si>
  <si>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</si>
  <si>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</si>
  <si>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</si>
  <si>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</si>
  <si>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</si>
  <si>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</si>
  <si>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</si>
  <si>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Número de Fiscales</t>
  </si>
  <si>
    <t>PORCENTAJE DE FISCALES POR SITUACIÓN ADMINISTRATIVA</t>
  </si>
  <si>
    <t>Rotaciones salida</t>
  </si>
  <si>
    <t>Rotaciones entrada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</si>
  <si>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</si>
  <si>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</si>
  <si>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</si>
  <si>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</si>
  <si>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</si>
  <si>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</si>
  <si>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</si>
  <si>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Indicadores sociológicos de la Carrera Fiscal / Situaciones Administrativas / Bajas por enfermedad</t>
  </si>
  <si>
    <t>PORCENTAJE DE FISCALES POR BAJAS POR ENFERMEDAD</t>
  </si>
  <si>
    <t>Barcelona</t>
  </si>
  <si>
    <t>Valencia/València</t>
  </si>
  <si>
    <t>Sevilla</t>
  </si>
  <si>
    <t>Málaga</t>
  </si>
  <si>
    <t>Provincias tomadas en cuenta para la elaboración estadística</t>
  </si>
  <si>
    <t>Fiscales Jefes de las diez provincias con mayor población de España</t>
  </si>
  <si>
    <t>F.G.E</t>
  </si>
  <si>
    <t>Número</t>
  </si>
  <si>
    <t>Distribución por edad y sexo</t>
  </si>
  <si>
    <t>Fiscales de Sala de la Fiscalía del Tribunal Supremo</t>
  </si>
  <si>
    <t>Fiscales de Sala de la Fiscalía General del Estado</t>
  </si>
  <si>
    <t>Totales</t>
  </si>
  <si>
    <t>Fiscal Jefe Provincial</t>
  </si>
  <si>
    <t>Fiscalía del Tribunal Supremo</t>
  </si>
  <si>
    <t>Fiscales de Sala de la Audiencia Nacional, Fiscalías Especiales  y ante Órganos Constitucionales</t>
  </si>
  <si>
    <t>Órganos no territoriales</t>
  </si>
  <si>
    <t>Órganos no territoriales y Comunidad Autónoma</t>
  </si>
  <si>
    <t>ANTIGÜEDAD POR SEXO DE LOS FISCALES DE ÓRGANOS NO TERRITORIALES Y DE LAS COMUNIDADES AUTÓNOMAS</t>
  </si>
  <si>
    <t>EDAD POR SEXO DE LOS FISCALES DE ÓRGANOS NO TERRITORIALES Y DE LAS COMUNIDADES AUTÓNOMAS</t>
  </si>
  <si>
    <t>Órganos no Territoriales</t>
  </si>
  <si>
    <t>EDAD MEDIA DE LOS FISCALES POR ÓRGANOS NO TERRITORIALES Y COMUNIDADES AUTÓNOMAS</t>
  </si>
  <si>
    <t>ANTIGÜEDAD MEDIA DE LOS FISCALES POR ÓRGANOS NO TERRITORIALES Y COMUNIDADES AUTÓNOMAS</t>
  </si>
  <si>
    <t>ÍNDICE DE ROTACIÓN DE FISCALES POR ÓRGANOS NO TERRITORIALES Y COMUNIDADES AUTÓNOMAS</t>
  </si>
  <si>
    <t>Fiscalías de la Audiencia Nacional, Fiscalías Especiales  y ante Órganos Constitucionales</t>
  </si>
  <si>
    <t>Fiscales de Sala de Órganos no territoriales</t>
  </si>
  <si>
    <t>NÚMERO DE FISCALES POR SEXO DE ÓRGANOS NO TERRITORIALES Y DE LAS COMUNIDADES AUTÓNOMAS</t>
  </si>
  <si>
    <t>Tribunal 1</t>
  </si>
  <si>
    <t>Tribunal 2</t>
  </si>
  <si>
    <t>Tribunal 3</t>
  </si>
  <si>
    <t>Tribunal 4</t>
  </si>
  <si>
    <t>Tribunal 5</t>
  </si>
  <si>
    <t>Tribunal 6</t>
  </si>
  <si>
    <t>Fiscal</t>
  </si>
  <si>
    <t>Indicadores sociológicos: Composición de los Tribunales Calificadores</t>
  </si>
  <si>
    <t>Excedencia / Licencia</t>
  </si>
  <si>
    <t>Cuidado Familiar(hasta2ºgrado)</t>
  </si>
  <si>
    <t>Cuidado hijo(1er y 2º año)</t>
  </si>
  <si>
    <t>Lactancia hijo &lt; 12 meses</t>
  </si>
  <si>
    <t>Maternidad</t>
  </si>
  <si>
    <t>Paternidad Informativo</t>
  </si>
  <si>
    <t>Red. Jornada Enf Gr. Fami</t>
  </si>
  <si>
    <t>Distribución por sexo. Excendencias / licencias en materia de conciliación</t>
  </si>
  <si>
    <t>DIRECTIVOS DE LA CARRERA FISCAL</t>
  </si>
  <si>
    <t>RANGO EDAD</t>
  </si>
  <si>
    <t>Nº FISCALES</t>
  </si>
  <si>
    <t>Composición de los Tribunales calificadores 2019</t>
  </si>
  <si>
    <t>Composición de los Tribunales calificadores 2019 (Fiscales)</t>
  </si>
  <si>
    <t>Composición de los Tribunales calificadores 2020</t>
  </si>
  <si>
    <t>7*</t>
  </si>
  <si>
    <t>5*</t>
  </si>
  <si>
    <t>2*</t>
  </si>
  <si>
    <t>Composición de los Tribunales calificadores 2020 (Fiscales)</t>
  </si>
  <si>
    <t>Presidencia de los Tribunales calificadores 2020-2017</t>
  </si>
  <si>
    <t>Organos Estatales</t>
  </si>
  <si>
    <t>DE 20 A 29</t>
  </si>
  <si>
    <t>DE 30 A 39</t>
  </si>
  <si>
    <t>DE 40 A 49</t>
  </si>
  <si>
    <t>DE 50 A 59</t>
  </si>
  <si>
    <t>DE 60 A 69</t>
  </si>
  <si>
    <t>DE 70 A 72</t>
  </si>
  <si>
    <t>DE 25 A 29</t>
  </si>
  <si>
    <t>DE 30 A 34</t>
  </si>
  <si>
    <t>DE 35 A 39</t>
  </si>
  <si>
    <t>DE 40 A 44</t>
  </si>
  <si>
    <t>DE 45 A 49</t>
  </si>
  <si>
    <t>DE 50 A 54</t>
  </si>
  <si>
    <t>DE 55 A 59</t>
  </si>
  <si>
    <t>DE 60 A 64</t>
  </si>
  <si>
    <t>DE 65 A 69</t>
  </si>
  <si>
    <t>*En estos tribunales se produjeron sustituciones de vocales que en dos casos fueron de un hombre por una mujer y en el resto el sustituto era del mismo género que el sustituido.</t>
  </si>
  <si>
    <t>Embarazo de riesgo</t>
  </si>
  <si>
    <t>Matrimonio</t>
  </si>
  <si>
    <t>Composición de los Tribunales calificadores 2021</t>
  </si>
  <si>
    <t>Composición de los Tribunales calificadores 2021 (Fiscales)</t>
  </si>
  <si>
    <t>Tribunal Suplente</t>
  </si>
  <si>
    <t>Alicante</t>
  </si>
  <si>
    <t>Cádiz</t>
  </si>
  <si>
    <t>Las Palmas</t>
  </si>
  <si>
    <t>* Cifras oficiales de población resultantes de la revisión del Padrón municipal a 1 de enero de 2022</t>
  </si>
  <si>
    <t>Adopción Internacional</t>
  </si>
  <si>
    <t>Composición de los Tribunales calificadores 2022</t>
  </si>
  <si>
    <t>Composición de los Tribunales calificadores 2022 (Fiscales)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</si>
</sst>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9"/>
      <name val="Calibri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11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/>
  </cellStyleXfs>
  <cellXfs count="135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9" fontId="9" fillId="0" borderId="0" xfId="1" applyFont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0" fontId="14" fillId="3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/>
    <xf numFmtId="0" fontId="14" fillId="3" borderId="1" xfId="0" applyFont="1" applyFill="1" applyBorder="1" applyAlignment="1">
      <alignment vertical="center" wrapText="1"/>
    </xf>
    <xf numFmtId="0" fontId="14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8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/>
    <xf numFmtId="10" fontId="0" fillId="0" borderId="0" xfId="0" applyNumberFormat="1"/>
    <xf numFmtId="9" fontId="21" fillId="0" borderId="7" xfId="1" applyFont="1" applyBorder="1"/>
    <xf numFmtId="3" fontId="19" fillId="0" borderId="12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/>
    <xf numFmtId="0" fontId="0" fillId="0" borderId="0" xfId="0" applyBorder="1"/>
    <xf numFmtId="0" fontId="0" fillId="0" borderId="12" xfId="0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/>
    <xf numFmtId="0" fontId="16" fillId="0" borderId="7" xfId="0" applyFont="1" applyBorder="1" applyAlignment="1"/>
    <xf numFmtId="0" fontId="14" fillId="3" borderId="0" xfId="0" applyFont="1" applyFill="1"/>
    <xf numFmtId="0" fontId="15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16" fillId="0" borderId="5" xfId="0" applyFont="1" applyBorder="1"/>
    <xf numFmtId="0" fontId="14" fillId="0" borderId="0" xfId="0" applyFont="1" applyBorder="1"/>
    <xf numFmtId="0" fontId="14" fillId="0" borderId="1" xfId="0" applyFont="1" applyFill="1" applyBorder="1"/>
    <xf numFmtId="0" fontId="14" fillId="3" borderId="6" xfId="0" applyFont="1" applyFill="1" applyBorder="1" applyAlignment="1">
      <alignment wrapText="1"/>
    </xf>
    <xf numFmtId="0" fontId="24" fillId="6" borderId="6" xfId="0" applyFont="1" applyFill="1" applyBorder="1" applyAlignment="1">
      <alignment horizontal="left" wrapText="1"/>
    </xf>
    <xf numFmtId="0" fontId="16" fillId="0" borderId="0" xfId="0" applyNumberFormat="1" applyFont="1"/>
    <xf numFmtId="0" fontId="22" fillId="0" borderId="0" xfId="0" applyFont="1"/>
    <xf numFmtId="0" fontId="25" fillId="0" borderId="0" xfId="0" applyFont="1"/>
    <xf numFmtId="0" fontId="26" fillId="0" borderId="0" xfId="0" applyFont="1"/>
    <xf numFmtId="0" fontId="26" fillId="0" borderId="13" xfId="0" applyFont="1" applyBorder="1"/>
    <xf numFmtId="0" fontId="0" fillId="0" borderId="15" xfId="0" applyBorder="1"/>
    <xf numFmtId="0" fontId="1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6" fillId="6" borderId="13" xfId="0" applyFont="1" applyFill="1" applyBorder="1"/>
    <xf numFmtId="0" fontId="2" fillId="6" borderId="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/>
    <xf numFmtId="3" fontId="3" fillId="0" borderId="7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" fontId="16" fillId="0" borderId="7" xfId="0" applyNumberFormat="1" applyFont="1" applyBorder="1"/>
    <xf numFmtId="1" fontId="14" fillId="3" borderId="0" xfId="0" applyNumberFormat="1" applyFont="1" applyFill="1"/>
    <xf numFmtId="0" fontId="15" fillId="4" borderId="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9" fontId="18" fillId="0" borderId="1" xfId="1" applyFont="1" applyBorder="1" applyAlignment="1">
      <alignment horizontal="center" vertical="center"/>
    </xf>
    <xf numFmtId="0" fontId="13" fillId="0" borderId="0" xfId="0" applyFont="1"/>
    <xf numFmtId="9" fontId="3" fillId="0" borderId="7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3" fontId="2" fillId="0" borderId="0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0" fillId="0" borderId="7" xfId="0" applyNumberFormat="1" applyBorder="1"/>
    <xf numFmtId="3" fontId="3" fillId="6" borderId="0" xfId="0" applyNumberFormat="1" applyFont="1" applyFill="1" applyBorder="1" applyAlignment="1">
      <alignment horizontal="center" vertical="center"/>
    </xf>
    <xf numFmtId="3" fontId="3" fillId="6" borderId="7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0" fillId="0" borderId="0" xfId="0" applyNumberFormat="1" applyBorder="1"/>
    <xf numFmtId="3" fontId="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23" fillId="7" borderId="7" xfId="0" applyNumberFormat="1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3" fontId="23" fillId="8" borderId="7" xfId="0" applyNumberFormat="1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2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E8D9-46E3-B1FA-DDB9E3FE6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9-46E3-B1FA-DDB9E3FE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492800"/>
        <c:axId val="62698560"/>
      </c:barChart>
      <c:catAx>
        <c:axId val="844928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2698560"/>
        <c:crosses val="autoZero"/>
        <c:auto val="1"/>
        <c:lblAlgn val="ctr"/>
        <c:lblOffset val="100"/>
        <c:noMultiLvlLbl val="0"/>
      </c:catAx>
      <c:valAx>
        <c:axId val="6269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2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702-4B00-AE91-9934537C9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2-4B00-AE91-9934537C9D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E6B-41F5-A1B0-C42FEE41ED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B-41F5-A1B0-C42FEE41ED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3562368"/>
        <c:axId val="88100224"/>
      </c:barChart>
      <c:catAx>
        <c:axId val="935623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100224"/>
        <c:crosses val="autoZero"/>
        <c:auto val="1"/>
        <c:lblAlgn val="ctr"/>
        <c:lblOffset val="100"/>
        <c:noMultiLvlLbl val="0"/>
      </c:catAx>
      <c:valAx>
        <c:axId val="8810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562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las</a:t>
            </a:r>
            <a:r>
              <a:rPr lang="es-ES" sz="1600" baseline="0"/>
              <a:t> diez provincias con mayor población de España</a:t>
            </a:r>
            <a:endParaRPr lang="es-ES" sz="1600"/>
          </a:p>
        </c:rich>
      </c:tx>
      <c:layout>
        <c:manualLayout>
          <c:xMode val="edge"/>
          <c:yMode val="edge"/>
          <c:x val="0.11056151936865279"/>
          <c:y val="4.1551246537396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38-41D6-883C-F14DFA5D1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8-41D6-883C-F14DFA5D1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3562880"/>
        <c:axId val="88101952"/>
      </c:barChart>
      <c:catAx>
        <c:axId val="935628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101952"/>
        <c:crosses val="autoZero"/>
        <c:auto val="1"/>
        <c:lblAlgn val="ctr"/>
        <c:lblOffset val="100"/>
        <c:noMultiLvlLbl val="0"/>
      </c:catAx>
      <c:valAx>
        <c:axId val="8810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56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1CDA-432E-89B4-4A5B28EB4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A-432E-89B4-4A5B28EB4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883-4C54-B953-C0B517E4B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3-4C54-B953-C0B517E4BD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/>
              <a:t>Distribución por sexo en Órganos no territoriales y las distintas CCAA: Edad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F'!$BH$6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F'!$BH$7:$BH$24</c:f>
              <c:numCache>
                <c:formatCode>#,##0</c:formatCode>
                <c:ptCount val="18"/>
                <c:pt idx="0">
                  <c:v>57.783132530120497</c:v>
                </c:pt>
                <c:pt idx="1">
                  <c:v>44.59468438538206</c:v>
                </c:pt>
                <c:pt idx="2">
                  <c:v>52.409090909090899</c:v>
                </c:pt>
                <c:pt idx="3">
                  <c:v>53.354838709677402</c:v>
                </c:pt>
                <c:pt idx="4">
                  <c:v>41.15</c:v>
                </c:pt>
                <c:pt idx="5">
                  <c:v>48.578947368421098</c:v>
                </c:pt>
                <c:pt idx="6">
                  <c:v>43.772727272727302</c:v>
                </c:pt>
                <c:pt idx="7">
                  <c:v>48.545454545454497</c:v>
                </c:pt>
                <c:pt idx="8">
                  <c:v>41.534653465346501</c:v>
                </c:pt>
                <c:pt idx="9">
                  <c:v>47.080459770114899</c:v>
                </c:pt>
                <c:pt idx="10">
                  <c:v>43.8888888888889</c:v>
                </c:pt>
                <c:pt idx="11">
                  <c:v>47.288659793814404</c:v>
                </c:pt>
                <c:pt idx="12">
                  <c:v>42.9583333333333</c:v>
                </c:pt>
                <c:pt idx="13">
                  <c:v>44.5</c:v>
                </c:pt>
                <c:pt idx="14">
                  <c:v>48.8333333333333</c:v>
                </c:pt>
                <c:pt idx="15">
                  <c:v>45.170212765957402</c:v>
                </c:pt>
                <c:pt idx="16">
                  <c:v>51.882352941176499</c:v>
                </c:pt>
                <c:pt idx="17">
                  <c:v>43.226666666666702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7-4FAF-B505-4CD90D8503B2}"/>
            </c:ext>
          </c:extLst>
        </c:ser>
        <c:ser>
          <c:idx val="1"/>
          <c:order val="1"/>
          <c:tx>
            <c:strRef>
              <c:f>'Distribución por sexo Carrera F'!$BI$6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F'!$BI$7:$BI$24</c:f>
              <c:numCache>
                <c:formatCode>#,##0</c:formatCode>
                <c:ptCount val="18"/>
                <c:pt idx="0">
                  <c:v>60.4954128440367</c:v>
                </c:pt>
                <c:pt idx="1">
                  <c:v>52.235294117647058</c:v>
                </c:pt>
                <c:pt idx="2">
                  <c:v>58.7</c:v>
                </c:pt>
                <c:pt idx="3">
                  <c:v>54.45</c:v>
                </c:pt>
                <c:pt idx="4">
                  <c:v>47.054545454545497</c:v>
                </c:pt>
                <c:pt idx="5">
                  <c:v>52.454545454545503</c:v>
                </c:pt>
                <c:pt idx="6">
                  <c:v>52.25</c:v>
                </c:pt>
                <c:pt idx="7">
                  <c:v>54.3061224489796</c:v>
                </c:pt>
                <c:pt idx="8">
                  <c:v>43.637931034482797</c:v>
                </c:pt>
                <c:pt idx="9">
                  <c:v>51.176470588235297</c:v>
                </c:pt>
                <c:pt idx="10">
                  <c:v>53.125</c:v>
                </c:pt>
                <c:pt idx="11">
                  <c:v>51.363636363636402</c:v>
                </c:pt>
                <c:pt idx="12">
                  <c:v>48.909090909090899</c:v>
                </c:pt>
                <c:pt idx="13">
                  <c:v>52.6666666666667</c:v>
                </c:pt>
                <c:pt idx="14">
                  <c:v>51.613333333333301</c:v>
                </c:pt>
                <c:pt idx="15">
                  <c:v>51</c:v>
                </c:pt>
                <c:pt idx="16">
                  <c:v>52.8333333333333</c:v>
                </c:pt>
                <c:pt idx="17">
                  <c:v>46.307692307692299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7-4FAF-B505-4CD90D85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1152"/>
        <c:axId val="88103680"/>
      </c:barChart>
      <c:catAx>
        <c:axId val="927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103680"/>
        <c:crosses val="autoZero"/>
        <c:auto val="1"/>
        <c:lblAlgn val="ctr"/>
        <c:lblOffset val="100"/>
        <c:noMultiLvlLbl val="0"/>
      </c:catAx>
      <c:valAx>
        <c:axId val="88103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71887550200805"/>
          <c:y val="0.11826420277587008"/>
          <c:w val="0.1009036144578314"/>
          <c:h val="0.1021276595744680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Antigüedad</a:t>
            </a:r>
            <a:endParaRPr lang="es-ES" sz="1400"/>
          </a:p>
        </c:rich>
      </c:tx>
      <c:layout>
        <c:manualLayout>
          <c:xMode val="edge"/>
          <c:yMode val="edge"/>
          <c:x val="0.11997240750187162"/>
          <c:y val="1.5745551881593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F'!$AT$6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F'!$AT$7:$AT$24</c:f>
              <c:numCache>
                <c:formatCode>#,##0.00</c:formatCode>
                <c:ptCount val="18"/>
                <c:pt idx="0">
                  <c:v>30.788152610441799</c:v>
                </c:pt>
                <c:pt idx="1">
                  <c:v>15.46</c:v>
                </c:pt>
                <c:pt idx="2">
                  <c:v>23.511363636363601</c:v>
                </c:pt>
                <c:pt idx="3">
                  <c:v>25.228494623655902</c:v>
                </c:pt>
                <c:pt idx="4">
                  <c:v>11.2458333333333</c:v>
                </c:pt>
                <c:pt idx="5">
                  <c:v>20.539473684210499</c:v>
                </c:pt>
                <c:pt idx="6">
                  <c:v>14.3674242424242</c:v>
                </c:pt>
                <c:pt idx="7">
                  <c:v>19.8674242424242</c:v>
                </c:pt>
                <c:pt idx="8">
                  <c:v>12.6949944994499</c:v>
                </c:pt>
                <c:pt idx="9">
                  <c:v>17.9976053639847</c:v>
                </c:pt>
                <c:pt idx="10">
                  <c:v>14.4814814814815</c:v>
                </c:pt>
                <c:pt idx="11">
                  <c:v>17.034364261168399</c:v>
                </c:pt>
                <c:pt idx="12">
                  <c:v>13.8489583333333</c:v>
                </c:pt>
                <c:pt idx="13">
                  <c:v>14.9895833333333</c:v>
                </c:pt>
                <c:pt idx="14">
                  <c:v>19.9140211640212</c:v>
                </c:pt>
                <c:pt idx="15">
                  <c:v>15.218085106383</c:v>
                </c:pt>
                <c:pt idx="16">
                  <c:v>23.647058823529399</c:v>
                </c:pt>
                <c:pt idx="17">
                  <c:v>14.471111111111099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C-4AA1-AF6B-01814CF97B24}"/>
            </c:ext>
          </c:extLst>
        </c:ser>
        <c:ser>
          <c:idx val="1"/>
          <c:order val="1"/>
          <c:tx>
            <c:strRef>
              <c:f>'Distribución por sexo Carrera F'!$AU$6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F'!$AU$7:$AU$24</c:f>
              <c:numCache>
                <c:formatCode>#,##0.00</c:formatCode>
                <c:ptCount val="18"/>
                <c:pt idx="0">
                  <c:v>32.931192660550501</c:v>
                </c:pt>
                <c:pt idx="1">
                  <c:v>23.32</c:v>
                </c:pt>
                <c:pt idx="2">
                  <c:v>29.75</c:v>
                </c:pt>
                <c:pt idx="3">
                  <c:v>26.704166666666701</c:v>
                </c:pt>
                <c:pt idx="4">
                  <c:v>16.75</c:v>
                </c:pt>
                <c:pt idx="5">
                  <c:v>24.439393939393899</c:v>
                </c:pt>
                <c:pt idx="6">
                  <c:v>22.446428571428601</c:v>
                </c:pt>
                <c:pt idx="7">
                  <c:v>23.581632653061199</c:v>
                </c:pt>
                <c:pt idx="8">
                  <c:v>15.045977011494299</c:v>
                </c:pt>
                <c:pt idx="9">
                  <c:v>22.425653594771202</c:v>
                </c:pt>
                <c:pt idx="10">
                  <c:v>24.1458333333333</c:v>
                </c:pt>
                <c:pt idx="11">
                  <c:v>22.5787878787879</c:v>
                </c:pt>
                <c:pt idx="12">
                  <c:v>20.4962121212121</c:v>
                </c:pt>
                <c:pt idx="13">
                  <c:v>23.5833333333333</c:v>
                </c:pt>
                <c:pt idx="14">
                  <c:v>22.095555555555599</c:v>
                </c:pt>
                <c:pt idx="15">
                  <c:v>22.0104166666667</c:v>
                </c:pt>
                <c:pt idx="16">
                  <c:v>25.8611111111111</c:v>
                </c:pt>
                <c:pt idx="17">
                  <c:v>16.9583333333333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C-4AA1-AF6B-01814CF97B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722176"/>
        <c:axId val="94176384"/>
      </c:barChart>
      <c:catAx>
        <c:axId val="927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176384"/>
        <c:crosses val="autoZero"/>
        <c:auto val="1"/>
        <c:lblAlgn val="ctr"/>
        <c:lblOffset val="100"/>
        <c:noMultiLvlLbl val="0"/>
      </c:catAx>
      <c:valAx>
        <c:axId val="941763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272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36716583471994"/>
          <c:y val="0.22705982936643171"/>
          <c:w val="0.11135771090177785"/>
          <c:h val="0.113461417322834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Cuadros</a:t>
            </a:r>
            <a:r>
              <a:rPr lang="es-ES" sz="1600" baseline="0"/>
              <a:t> directivos de la Carrera Fiscal</a:t>
            </a:r>
            <a:endParaRPr lang="es-ES" sz="1600"/>
          </a:p>
        </c:rich>
      </c:tx>
      <c:layout>
        <c:manualLayout>
          <c:xMode val="edge"/>
          <c:yMode val="edge"/>
          <c:x val="0.17812228576424324"/>
          <c:y val="1.139770934662673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 Carrera F'!$CH$7:$CI$7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'Distribución por sexo Carrera F'!$CH$8:$CI$8</c:f>
              <c:numCache>
                <c:formatCode>#,##0</c:formatCode>
                <c:ptCount val="2"/>
                <c:pt idx="0">
                  <c:v>59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2-4EDD-8675-5F85EB95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Número de Fiscales</a:t>
            </a:r>
            <a:endParaRPr lang="es-ES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1366906474813"/>
          <c:y val="0.19630484988452659"/>
          <c:w val="0.76258992805755399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F'!$D$7:$D$24</c:f>
              <c:numCache>
                <c:formatCode>#,##0</c:formatCode>
                <c:ptCount val="18"/>
                <c:pt idx="0">
                  <c:v>83</c:v>
                </c:pt>
                <c:pt idx="1">
                  <c:v>301</c:v>
                </c:pt>
                <c:pt idx="2">
                  <c:v>44</c:v>
                </c:pt>
                <c:pt idx="3">
                  <c:v>31</c:v>
                </c:pt>
                <c:pt idx="4">
                  <c:v>80</c:v>
                </c:pt>
                <c:pt idx="5">
                  <c:v>19</c:v>
                </c:pt>
                <c:pt idx="6">
                  <c:v>66</c:v>
                </c:pt>
                <c:pt idx="7">
                  <c:v>88</c:v>
                </c:pt>
                <c:pt idx="8">
                  <c:v>303</c:v>
                </c:pt>
                <c:pt idx="9">
                  <c:v>174</c:v>
                </c:pt>
                <c:pt idx="10">
                  <c:v>36</c:v>
                </c:pt>
                <c:pt idx="11">
                  <c:v>97</c:v>
                </c:pt>
                <c:pt idx="12">
                  <c:v>48</c:v>
                </c:pt>
                <c:pt idx="13">
                  <c:v>8</c:v>
                </c:pt>
                <c:pt idx="14">
                  <c:v>252</c:v>
                </c:pt>
                <c:pt idx="15">
                  <c:v>47</c:v>
                </c:pt>
                <c:pt idx="16">
                  <c:v>17</c:v>
                </c:pt>
                <c:pt idx="1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C-42AE-9D65-B32760D35B9C}"/>
            </c:ext>
          </c:extLst>
        </c:ser>
        <c:ser>
          <c:idx val="1"/>
          <c:order val="1"/>
          <c:tx>
            <c:v>Hombre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F'!$E$7:$E$24</c:f>
              <c:numCache>
                <c:formatCode>#,##0</c:formatCode>
                <c:ptCount val="18"/>
                <c:pt idx="0">
                  <c:v>109</c:v>
                </c:pt>
                <c:pt idx="1">
                  <c:v>187</c:v>
                </c:pt>
                <c:pt idx="2">
                  <c:v>20</c:v>
                </c:pt>
                <c:pt idx="3">
                  <c:v>20</c:v>
                </c:pt>
                <c:pt idx="4">
                  <c:v>55</c:v>
                </c:pt>
                <c:pt idx="5">
                  <c:v>11</c:v>
                </c:pt>
                <c:pt idx="6">
                  <c:v>28</c:v>
                </c:pt>
                <c:pt idx="7">
                  <c:v>49</c:v>
                </c:pt>
                <c:pt idx="8">
                  <c:v>116</c:v>
                </c:pt>
                <c:pt idx="9">
                  <c:v>102</c:v>
                </c:pt>
                <c:pt idx="10">
                  <c:v>24</c:v>
                </c:pt>
                <c:pt idx="11">
                  <c:v>55</c:v>
                </c:pt>
                <c:pt idx="12">
                  <c:v>22</c:v>
                </c:pt>
                <c:pt idx="13">
                  <c:v>6</c:v>
                </c:pt>
                <c:pt idx="14">
                  <c:v>75</c:v>
                </c:pt>
                <c:pt idx="15">
                  <c:v>24</c:v>
                </c:pt>
                <c:pt idx="16">
                  <c:v>6</c:v>
                </c:pt>
                <c:pt idx="1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C-42AE-9D65-B32760D3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2688"/>
        <c:axId val="94179840"/>
      </c:barChart>
      <c:catAx>
        <c:axId val="9272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179840"/>
        <c:crosses val="autoZero"/>
        <c:auto val="1"/>
        <c:lblAlgn val="ctr"/>
        <c:lblOffset val="100"/>
        <c:noMultiLvlLbl val="0"/>
      </c:catAx>
      <c:valAx>
        <c:axId val="94179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2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08633093525103"/>
          <c:y val="0.52424942263279528"/>
          <c:w val="9.6402877697841713E-2"/>
          <c:h val="0.110854503464203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Pirámide</a:t>
            </a:r>
            <a:r>
              <a:rPr lang="es-ES" sz="1600" baseline="0"/>
              <a:t> edad/distribución por sexos</a:t>
            </a:r>
            <a:endParaRPr lang="es-E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 Carrera F'!$T$6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 Carrera F'!$S$7:$S$15</c:f>
              <c:strCache>
                <c:ptCount val="9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</c:strCache>
            </c:strRef>
          </c:cat>
          <c:val>
            <c:numRef>
              <c:f>'Distribución por sexo Carrera F'!$T$7:$T$15</c:f>
              <c:numCache>
                <c:formatCode>#,##0</c:formatCode>
                <c:ptCount val="9"/>
                <c:pt idx="0">
                  <c:v>-88</c:v>
                </c:pt>
                <c:pt idx="1">
                  <c:v>-225</c:v>
                </c:pt>
                <c:pt idx="2">
                  <c:v>-188</c:v>
                </c:pt>
                <c:pt idx="3">
                  <c:v>-296</c:v>
                </c:pt>
                <c:pt idx="4">
                  <c:v>-324</c:v>
                </c:pt>
                <c:pt idx="5">
                  <c:v>-204</c:v>
                </c:pt>
                <c:pt idx="6">
                  <c:v>-233</c:v>
                </c:pt>
                <c:pt idx="7">
                  <c:v>-154</c:v>
                </c:pt>
                <c:pt idx="8">
                  <c:v>-52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F-48ED-9C19-C66C695A156C}"/>
            </c:ext>
          </c:extLst>
        </c:ser>
        <c:ser>
          <c:idx val="1"/>
          <c:order val="1"/>
          <c:tx>
            <c:strRef>
              <c:f>'Distribución por sexo Carrera F'!$U$6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F'!$S$7:$S$15</c:f>
              <c:strCache>
                <c:ptCount val="9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</c:strCache>
            </c:strRef>
          </c:cat>
          <c:val>
            <c:numRef>
              <c:f>'Distribución por sexo Carrera F'!$U$7:$U$15</c:f>
              <c:numCache>
                <c:formatCode>#,##0</c:formatCode>
                <c:ptCount val="9"/>
                <c:pt idx="0">
                  <c:v>29</c:v>
                </c:pt>
                <c:pt idx="1">
                  <c:v>64</c:v>
                </c:pt>
                <c:pt idx="2">
                  <c:v>61</c:v>
                </c:pt>
                <c:pt idx="3">
                  <c:v>113</c:v>
                </c:pt>
                <c:pt idx="4">
                  <c:v>111</c:v>
                </c:pt>
                <c:pt idx="5">
                  <c:v>95</c:v>
                </c:pt>
                <c:pt idx="6">
                  <c:v>183</c:v>
                </c:pt>
                <c:pt idx="7">
                  <c:v>187</c:v>
                </c:pt>
                <c:pt idx="8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F-48ED-9C19-C66C695A1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723200"/>
        <c:axId val="94181568"/>
      </c:barChart>
      <c:catAx>
        <c:axId val="927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94181568"/>
        <c:crosses val="autoZero"/>
        <c:auto val="1"/>
        <c:lblAlgn val="ctr"/>
        <c:lblOffset val="100"/>
        <c:noMultiLvlLbl val="0"/>
      </c:catAx>
      <c:valAx>
        <c:axId val="94181568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9272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7939729397293977"/>
          <c:y val="4.6341554840436769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B14-4EAD-8B38-24EFA4949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4-4EAD-8B38-24EFA4949A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Mujeres</a:t>
            </a:r>
            <a:r>
              <a:rPr lang="en-US" sz="1600" baseline="0"/>
              <a:t> por Rango de Edad</a:t>
            </a:r>
            <a:endParaRPr lang="en-U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F'!$AD$6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0-4F62-AA11-A3AD40BFDEAB}"/>
                </c:ext>
              </c:extLst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0-4F62-AA11-A3AD40BFDEA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F'!$AC$7:$AC$12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 Carrera F'!$AD$7:$AD$12</c:f>
              <c:numCache>
                <c:formatCode>0%</c:formatCode>
                <c:ptCount val="6"/>
                <c:pt idx="0">
                  <c:v>0.75213675213675213</c:v>
                </c:pt>
                <c:pt idx="1">
                  <c:v>0.76765799256505574</c:v>
                </c:pt>
                <c:pt idx="2">
                  <c:v>0.7345971563981043</c:v>
                </c:pt>
                <c:pt idx="3">
                  <c:v>0.61118881118881119</c:v>
                </c:pt>
                <c:pt idx="4">
                  <c:v>0.43829787234042555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0-4F62-AA11-A3AD40BF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3712"/>
        <c:axId val="94298688"/>
      </c:barChart>
      <c:catAx>
        <c:axId val="927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298688"/>
        <c:crosses val="autoZero"/>
        <c:auto val="1"/>
        <c:lblAlgn val="ctr"/>
        <c:lblOffset val="100"/>
        <c:noMultiLvlLbl val="0"/>
      </c:catAx>
      <c:valAx>
        <c:axId val="94298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723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Hombres</a:t>
            </a:r>
            <a:r>
              <a:rPr lang="en-US" sz="1600" baseline="0"/>
              <a:t> por Rango de Edad</a:t>
            </a:r>
            <a:endParaRPr lang="en-US" sz="1600"/>
          </a:p>
        </c:rich>
      </c:tx>
      <c:layout>
        <c:manualLayout>
          <c:xMode val="edge"/>
          <c:yMode val="edge"/>
          <c:x val="0.15425678040244969"/>
          <c:y val="8.135593220338982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F'!$AL$6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F'!$AK$7:$AK$12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 Carrera F'!$AL$7:$AL$12</c:f>
              <c:numCache>
                <c:formatCode>0%</c:formatCode>
                <c:ptCount val="6"/>
                <c:pt idx="0">
                  <c:v>0.24786324786324787</c:v>
                </c:pt>
                <c:pt idx="1">
                  <c:v>0.23234200743494424</c:v>
                </c:pt>
                <c:pt idx="2">
                  <c:v>0.26540284360189575</c:v>
                </c:pt>
                <c:pt idx="3">
                  <c:v>0.38881118881118881</c:v>
                </c:pt>
                <c:pt idx="4">
                  <c:v>0.5617021276595745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8-445E-A81C-5E352A63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4224"/>
        <c:axId val="94300416"/>
      </c:barChart>
      <c:catAx>
        <c:axId val="927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00416"/>
        <c:crosses val="autoZero"/>
        <c:auto val="1"/>
        <c:lblAlgn val="ctr"/>
        <c:lblOffset val="100"/>
        <c:noMultiLvlLbl val="0"/>
      </c:catAx>
      <c:valAx>
        <c:axId val="94300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72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9049-4081-B308-4984C7C141A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9049-4081-B308-4984C7C141A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9049-4081-B308-4984C7C141A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9049-4081-B308-4984C7C141AD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F'!$BV$26:$CC$26</c:f>
              <c:numCache>
                <c:formatCode>#,##0</c:formatCode>
                <c:ptCount val="8"/>
                <c:pt idx="0">
                  <c:v>15</c:v>
                </c:pt>
                <c:pt idx="1">
                  <c:v>21</c:v>
                </c:pt>
                <c:pt idx="2">
                  <c:v>8</c:v>
                </c:pt>
                <c:pt idx="3">
                  <c:v>9</c:v>
                </c:pt>
                <c:pt idx="4">
                  <c:v>19</c:v>
                </c:pt>
                <c:pt idx="5">
                  <c:v>25</c:v>
                </c:pt>
                <c:pt idx="6">
                  <c:v>17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49-4081-B308-4984C7C14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9488"/>
        <c:axId val="94302144"/>
      </c:barChart>
      <c:catAx>
        <c:axId val="9503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4302144"/>
        <c:crosses val="autoZero"/>
        <c:auto val="1"/>
        <c:lblAlgn val="ctr"/>
        <c:lblOffset val="100"/>
        <c:noMultiLvlLbl val="0"/>
      </c:catAx>
      <c:valAx>
        <c:axId val="94302144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9503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7F7-4C9B-BE4F-6E3EB23A269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7F7-4C9B-BE4F-6E3EB23A269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D7F7-4C9B-BE4F-6E3EB23A269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D7F7-4C9B-BE4F-6E3EB23A26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F'!$BV$29:$CC$29</c:f>
              <c:numCache>
                <c:formatCode>0%</c:formatCode>
                <c:ptCount val="8"/>
                <c:pt idx="0">
                  <c:v>0.41666666666666669</c:v>
                </c:pt>
                <c:pt idx="1">
                  <c:v>0.58333333333333337</c:v>
                </c:pt>
                <c:pt idx="2">
                  <c:v>0.47058823529411764</c:v>
                </c:pt>
                <c:pt idx="3">
                  <c:v>0.52941176470588236</c:v>
                </c:pt>
                <c:pt idx="4">
                  <c:v>0.43181818181818182</c:v>
                </c:pt>
                <c:pt idx="5">
                  <c:v>0.56818181818181823</c:v>
                </c:pt>
                <c:pt idx="6">
                  <c:v>0.62962962962962965</c:v>
                </c:pt>
                <c:pt idx="7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7-4C9B-BE4F-6E3EB23A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41024"/>
        <c:axId val="94303872"/>
      </c:barChart>
      <c:catAx>
        <c:axId val="95041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4303872"/>
        <c:crosses val="autoZero"/>
        <c:auto val="1"/>
        <c:lblAlgn val="ctr"/>
        <c:lblOffset val="100"/>
        <c:noMultiLvlLbl val="0"/>
      </c:catAx>
      <c:valAx>
        <c:axId val="943038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504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Edad media de los Fiscales</a:t>
            </a:r>
            <a:r>
              <a:rPr lang="en-US" sz="1400" baseline="0"/>
              <a:t> por Órganos no territoriales</a:t>
            </a:r>
          </a:p>
          <a:p>
            <a:pPr>
              <a:defRPr/>
            </a:pPr>
            <a:r>
              <a:rPr lang="en-US" sz="1400" baseline="0"/>
              <a:t> y CCAA</a:t>
            </a:r>
            <a:endParaRPr lang="en-US" sz="1400"/>
          </a:p>
        </c:rich>
      </c:tx>
      <c:layout>
        <c:manualLayout>
          <c:xMode val="edge"/>
          <c:yMode val="edge"/>
          <c:x val="0.16707344836820415"/>
          <c:y val="1.92122958693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7197549770292"/>
          <c:y val="0.13145539906103304"/>
          <c:w val="0.87595712098009193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'Antigüedad-Edad'!$C$6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'Antigüedad-Edad'!$B$7:$B$24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'Antigüedad-Edad'!$C$7:$C$24</c:f>
              <c:numCache>
                <c:formatCode>#,##0</c:formatCode>
                <c:ptCount val="18"/>
                <c:pt idx="0">
                  <c:v>59.3229166666667</c:v>
                </c:pt>
                <c:pt idx="1">
                  <c:v>47.522540983606561</c:v>
                </c:pt>
                <c:pt idx="2">
                  <c:v>54.375</c:v>
                </c:pt>
                <c:pt idx="3">
                  <c:v>53.7843137254902</c:v>
                </c:pt>
                <c:pt idx="4">
                  <c:v>43.5555555555556</c:v>
                </c:pt>
                <c:pt idx="5">
                  <c:v>50</c:v>
                </c:pt>
                <c:pt idx="6">
                  <c:v>46.297872340425499</c:v>
                </c:pt>
                <c:pt idx="7">
                  <c:v>50.605839416058402</c:v>
                </c:pt>
                <c:pt idx="8">
                  <c:v>42.1169451073986</c:v>
                </c:pt>
                <c:pt idx="9">
                  <c:v>48.594202898550698</c:v>
                </c:pt>
                <c:pt idx="10">
                  <c:v>47.5833333333333</c:v>
                </c:pt>
                <c:pt idx="11">
                  <c:v>48.7631578947368</c:v>
                </c:pt>
                <c:pt idx="12">
                  <c:v>44.828571428571401</c:v>
                </c:pt>
                <c:pt idx="13">
                  <c:v>48</c:v>
                </c:pt>
                <c:pt idx="14">
                  <c:v>49.470948012232398</c:v>
                </c:pt>
                <c:pt idx="15">
                  <c:v>47.1408450704225</c:v>
                </c:pt>
                <c:pt idx="16">
                  <c:v>52.130434782608702</c:v>
                </c:pt>
                <c:pt idx="17">
                  <c:v>44.019801980197997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9-4E18-B533-9CE8A11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3392"/>
        <c:axId val="94305600"/>
      </c:barChart>
      <c:catAx>
        <c:axId val="93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05600"/>
        <c:crosses val="autoZero"/>
        <c:auto val="1"/>
        <c:lblAlgn val="ctr"/>
        <c:lblOffset val="100"/>
        <c:noMultiLvlLbl val="0"/>
      </c:catAx>
      <c:valAx>
        <c:axId val="94305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563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Antigüedad media de los Fiscales</a:t>
            </a:r>
            <a:r>
              <a:rPr lang="en-US" sz="1400" baseline="0"/>
              <a:t> por Órganos no territoriales y CCAA</a:t>
            </a:r>
            <a:endParaRPr lang="en-US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476263399701"/>
          <c:y val="0.13145539906103304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'Antigüedad-Edad'!$P$7:$P$24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'Antigüedad-Edad'!$Q$7:$Q$24</c:f>
              <c:numCache>
                <c:formatCode>#,##0</c:formatCode>
                <c:ptCount val="18"/>
                <c:pt idx="0">
                  <c:v>32.0047743055556</c:v>
                </c:pt>
                <c:pt idx="1">
                  <c:v>18.346311475409838</c:v>
                </c:pt>
                <c:pt idx="2">
                  <c:v>25.4609375</c:v>
                </c:pt>
                <c:pt idx="3">
                  <c:v>25.807189542483702</c:v>
                </c:pt>
                <c:pt idx="4">
                  <c:v>13.4882716049383</c:v>
                </c:pt>
                <c:pt idx="5">
                  <c:v>21.969444444444399</c:v>
                </c:pt>
                <c:pt idx="6">
                  <c:v>16.773936170212799</c:v>
                </c:pt>
                <c:pt idx="7">
                  <c:v>21.195863746958601</c:v>
                </c:pt>
                <c:pt idx="8">
                  <c:v>13.3458631662689</c:v>
                </c:pt>
                <c:pt idx="9">
                  <c:v>19.634057971014499</c:v>
                </c:pt>
                <c:pt idx="10">
                  <c:v>18.3472222222222</c:v>
                </c:pt>
                <c:pt idx="11">
                  <c:v>19.040570175438599</c:v>
                </c:pt>
                <c:pt idx="12">
                  <c:v>15.938095238095199</c:v>
                </c:pt>
                <c:pt idx="13">
                  <c:v>18.672619047619001</c:v>
                </c:pt>
                <c:pt idx="14">
                  <c:v>20.414373088685</c:v>
                </c:pt>
                <c:pt idx="15">
                  <c:v>17.514084507042298</c:v>
                </c:pt>
                <c:pt idx="16">
                  <c:v>24.2246376811594</c:v>
                </c:pt>
                <c:pt idx="17">
                  <c:v>15.1113861386139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7A9-A927-EAB09994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0240"/>
        <c:axId val="95102080"/>
      </c:barChart>
      <c:catAx>
        <c:axId val="937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2080"/>
        <c:crosses val="autoZero"/>
        <c:auto val="1"/>
        <c:lblAlgn val="ctr"/>
        <c:lblOffset val="100"/>
        <c:noMultiLvlLbl val="0"/>
      </c:catAx>
      <c:valAx>
        <c:axId val="95102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77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'Antigüedad-Edad'!$AE$6</c:f>
              <c:strCache>
                <c:ptCount val="1"/>
                <c:pt idx="0">
                  <c:v>Nº FISCALES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'Antigüedad-Edad'!$AD$7:$AD$12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'Antigüedad-Edad'!$AE$7:$AE$12</c:f>
              <c:numCache>
                <c:formatCode>#,##0</c:formatCode>
                <c:ptCount val="6"/>
                <c:pt idx="0">
                  <c:v>117</c:v>
                </c:pt>
                <c:pt idx="1">
                  <c:v>538</c:v>
                </c:pt>
                <c:pt idx="2">
                  <c:v>844</c:v>
                </c:pt>
                <c:pt idx="3">
                  <c:v>715</c:v>
                </c:pt>
                <c:pt idx="4">
                  <c:v>470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7-41B4-8A6B-1F12A7AA2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3770752"/>
        <c:axId val="95103808"/>
      </c:barChart>
      <c:valAx>
        <c:axId val="9510380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3770752"/>
        <c:crosses val="autoZero"/>
        <c:crossBetween val="between"/>
      </c:valAx>
      <c:catAx>
        <c:axId val="9377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1038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400" b="1" baseline="0"/>
              <a:t>Porcentaje anual de rotación por Órganos no territoriales y CCAA</a:t>
            </a:r>
          </a:p>
          <a:p>
            <a:pPr>
              <a:defRPr sz="1600"/>
            </a:pPr>
            <a:r>
              <a:rPr lang="es-ES" sz="1400" b="1" baseline="0"/>
              <a:t>Índice de rotación</a:t>
            </a:r>
            <a:endParaRPr lang="en-US" sz="1400"/>
          </a:p>
        </c:rich>
      </c:tx>
      <c:layout>
        <c:manualLayout>
          <c:xMode val="edge"/>
          <c:yMode val="edge"/>
          <c:x val="0.1146781377602525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personal'!$F$5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'Rotación de personal'!$B$6:$B$23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personal'!$F$6:$F$23</c:f>
              <c:numCache>
                <c:formatCode>0%</c:formatCode>
                <c:ptCount val="18"/>
                <c:pt idx="0">
                  <c:v>0.15104166666666666</c:v>
                </c:pt>
                <c:pt idx="1">
                  <c:v>9.0163934426229511E-2</c:v>
                </c:pt>
                <c:pt idx="2">
                  <c:v>4.6875E-2</c:v>
                </c:pt>
                <c:pt idx="3">
                  <c:v>3.9215686274509803E-2</c:v>
                </c:pt>
                <c:pt idx="4">
                  <c:v>0.16296296296296298</c:v>
                </c:pt>
                <c:pt idx="5">
                  <c:v>0.16666666666666666</c:v>
                </c:pt>
                <c:pt idx="6">
                  <c:v>0.31914893617021278</c:v>
                </c:pt>
                <c:pt idx="7">
                  <c:v>0.12408759124087591</c:v>
                </c:pt>
                <c:pt idx="8">
                  <c:v>0.20286396181384247</c:v>
                </c:pt>
                <c:pt idx="9">
                  <c:v>0.13405797101449277</c:v>
                </c:pt>
                <c:pt idx="10">
                  <c:v>0.18333333333333332</c:v>
                </c:pt>
                <c:pt idx="11">
                  <c:v>8.5526315789473686E-2</c:v>
                </c:pt>
                <c:pt idx="12">
                  <c:v>0.14285714285714285</c:v>
                </c:pt>
                <c:pt idx="13">
                  <c:v>0.35714285714285715</c:v>
                </c:pt>
                <c:pt idx="14">
                  <c:v>0.13149847094801223</c:v>
                </c:pt>
                <c:pt idx="15">
                  <c:v>0.11267605633802817</c:v>
                </c:pt>
                <c:pt idx="16">
                  <c:v>8.6956521739130432E-2</c:v>
                </c:pt>
                <c:pt idx="17">
                  <c:v>0.21782178217821782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E-4E78-88EA-18306BC9D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771776"/>
        <c:axId val="95106112"/>
      </c:barChart>
      <c:catAx>
        <c:axId val="937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6112"/>
        <c:crosses val="autoZero"/>
        <c:auto val="1"/>
        <c:lblAlgn val="ctr"/>
        <c:lblOffset val="100"/>
        <c:noMultiLvlLbl val="0"/>
      </c:catAx>
      <c:valAx>
        <c:axId val="95106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7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2022)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'Número de Fiscales - Población'!$B$9:$B$26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Total</c:v>
                </c:pt>
              </c:strCache>
            </c:strRef>
          </c:cat>
          <c:val>
            <c:numRef>
              <c:f>'Número de Fiscales - Población'!$C$9:$C$26</c:f>
              <c:numCache>
                <c:formatCode>#,##0.00</c:formatCode>
                <c:ptCount val="18"/>
                <c:pt idx="0">
                  <c:v>5.4788162435021244</c:v>
                </c:pt>
                <c:pt idx="1">
                  <c:v>4.5074384002199634</c:v>
                </c:pt>
                <c:pt idx="2">
                  <c:v>5.0351025630646591</c:v>
                </c:pt>
                <c:pt idx="3">
                  <c:v>5.5694941428971791</c:v>
                </c:pt>
                <c:pt idx="4">
                  <c:v>4.9686886945198792</c:v>
                </c:pt>
                <c:pt idx="5">
                  <c:v>4.2466866081958123</c:v>
                </c:pt>
                <c:pt idx="6">
                  <c:v>5.4888674455271804</c:v>
                </c:pt>
                <c:pt idx="7">
                  <c:v>5.3576645171264721</c:v>
                </c:pt>
                <c:pt idx="8">
                  <c:v>5.5279871687294246</c:v>
                </c:pt>
                <c:pt idx="9">
                  <c:v>5.4820467694203865</c:v>
                </c:pt>
                <c:pt idx="10">
                  <c:v>5.4878311053233446</c:v>
                </c:pt>
                <c:pt idx="11">
                  <c:v>5.4108339652804824</c:v>
                </c:pt>
                <c:pt idx="12">
                  <c:v>4.4279135671271694</c:v>
                </c:pt>
                <c:pt idx="13">
                  <c:v>4.6478388733401745</c:v>
                </c:pt>
                <c:pt idx="14">
                  <c:v>4.2958846746627399</c:v>
                </c:pt>
                <c:pt idx="15">
                  <c:v>3.3452240843969627</c:v>
                </c:pt>
                <c:pt idx="16">
                  <c:v>4.5747579495568891</c:v>
                </c:pt>
                <c:pt idx="17">
                  <c:v>5.3012437008953048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2-4676-9213-CE7FFA93E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2288"/>
        <c:axId val="95107264"/>
      </c:barChart>
      <c:catAx>
        <c:axId val="937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7264"/>
        <c:crosses val="autoZero"/>
        <c:auto val="1"/>
        <c:lblAlgn val="ctr"/>
        <c:lblOffset val="100"/>
        <c:noMultiLvlLbl val="0"/>
      </c:catAx>
      <c:valAx>
        <c:axId val="951072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3772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6-46AE-8C2D-F0316F357BF7}"/>
                </c:ext>
              </c:extLst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6-46AE-8C2D-F0316F357BF7}"/>
                </c:ext>
              </c:extLst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6-46AE-8C2D-F0316F357BF7}"/>
                </c:ext>
              </c:extLst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6-46AE-8C2D-F0316F357BF7}"/>
                </c:ext>
              </c:extLst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6-46AE-8C2D-F0316F357B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'Situaciones Adtvas-Bajas enf.'!$B$8:$B$11</c:f>
              <c:strCache>
                <c:ptCount val="4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</c:strCache>
            </c:strRef>
          </c:cat>
          <c:val>
            <c:numRef>
              <c:f>'Situaciones Adtvas-Bajas enf.'!$C$8:$C$11</c:f>
              <c:numCache>
                <c:formatCode>#,##0</c:formatCode>
                <c:ptCount val="4"/>
                <c:pt idx="0">
                  <c:v>2682</c:v>
                </c:pt>
                <c:pt idx="1">
                  <c:v>30</c:v>
                </c:pt>
                <c:pt idx="2">
                  <c:v>11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26-46AE-8C2D-F0316F357B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Fiscalía del Tribunal Supremo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4B0-40C4-A7A5-5944EF786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0-40C4-A7A5-5944EF7866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4494336"/>
        <c:axId val="86761472"/>
      </c:barChart>
      <c:catAx>
        <c:axId val="84494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1472"/>
        <c:crosses val="autoZero"/>
        <c:auto val="1"/>
        <c:lblAlgn val="ctr"/>
        <c:lblOffset val="100"/>
        <c:noMultiLvlLbl val="0"/>
      </c:catAx>
      <c:valAx>
        <c:axId val="8676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4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'Situaciones Adtvas-Bajas enf.'!$M$7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'Situaciones Adtvas-Bajas enf.'!$K$8:$K$25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Organos Estatales</c:v>
                </c:pt>
              </c:strCache>
            </c:strRef>
          </c:cat>
          <c:val>
            <c:numRef>
              <c:f>'Situaciones Adtvas-Bajas enf.'!$L$8:$L$25</c:f>
              <c:numCache>
                <c:formatCode>0%</c:formatCode>
                <c:ptCount val="18"/>
                <c:pt idx="0">
                  <c:v>0.24590163934426229</c:v>
                </c:pt>
                <c:pt idx="1">
                  <c:v>0.203125</c:v>
                </c:pt>
                <c:pt idx="2">
                  <c:v>0.15686274509803921</c:v>
                </c:pt>
                <c:pt idx="3">
                  <c:v>0.25185185185185183</c:v>
                </c:pt>
                <c:pt idx="4">
                  <c:v>0.3</c:v>
                </c:pt>
                <c:pt idx="5">
                  <c:v>0.34042553191489361</c:v>
                </c:pt>
                <c:pt idx="6">
                  <c:v>0.19708029197080293</c:v>
                </c:pt>
                <c:pt idx="7">
                  <c:v>0.49642004773269688</c:v>
                </c:pt>
                <c:pt idx="8">
                  <c:v>0.35144927536231885</c:v>
                </c:pt>
                <c:pt idx="9">
                  <c:v>0.21666666666666667</c:v>
                </c:pt>
                <c:pt idx="10">
                  <c:v>0.35526315789473684</c:v>
                </c:pt>
                <c:pt idx="11">
                  <c:v>0.22857142857142856</c:v>
                </c:pt>
                <c:pt idx="12">
                  <c:v>0.35714285714285715</c:v>
                </c:pt>
                <c:pt idx="13">
                  <c:v>0.24464831804281345</c:v>
                </c:pt>
                <c:pt idx="14">
                  <c:v>0.16901408450704225</c:v>
                </c:pt>
                <c:pt idx="15">
                  <c:v>0.13043478260869565</c:v>
                </c:pt>
                <c:pt idx="16">
                  <c:v>0.49504950495049505</c:v>
                </c:pt>
                <c:pt idx="17">
                  <c:v>0.140625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6-423D-BDD3-4A5E8902C9B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Distribución por sexo. Excendencias / licencias en materia de conciliación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'Excedencias-Licencias'!$C$5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'Excedencias-Licencias'!$B$6:$B$14</c:f>
              <c:strCache>
                <c:ptCount val="9"/>
                <c:pt idx="0">
                  <c:v>Adopción Internacional</c:v>
                </c:pt>
                <c:pt idx="1">
                  <c:v>Cuidado Familiar(hasta2ºgrado)</c:v>
                </c:pt>
                <c:pt idx="2">
                  <c:v>Cuidado hijo(1er y 2º año)</c:v>
                </c:pt>
                <c:pt idx="3">
                  <c:v>Embarazo de riesgo</c:v>
                </c:pt>
                <c:pt idx="4">
                  <c:v>Lactancia hijo &lt; 12 meses</c:v>
                </c:pt>
                <c:pt idx="5">
                  <c:v>Maternidad</c:v>
                </c:pt>
                <c:pt idx="6">
                  <c:v>Matrimonio</c:v>
                </c:pt>
                <c:pt idx="7">
                  <c:v>Paternidad Informativo</c:v>
                </c:pt>
                <c:pt idx="8">
                  <c:v>Red. Jornada Enf Gr. Fami</c:v>
                </c:pt>
              </c:strCache>
            </c:strRef>
          </c:cat>
          <c:val>
            <c:numRef>
              <c:f>'Excedencias-Licencias'!$C$6:$C$14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17</c:v>
                </c:pt>
                <c:pt idx="5">
                  <c:v>0</c:v>
                </c:pt>
                <c:pt idx="6">
                  <c:v>6</c:v>
                </c:pt>
                <c:pt idx="7">
                  <c:v>40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D-4853-9B00-51747F98052A}"/>
            </c:ext>
          </c:extLst>
        </c:ser>
        <c:ser>
          <c:idx val="1"/>
          <c:order val="1"/>
          <c:tx>
            <c:strRef>
              <c:f>'Excedencias-Licencias'!$D$5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'Excedencias-Licencias'!$B$6:$B$14</c:f>
              <c:strCache>
                <c:ptCount val="9"/>
                <c:pt idx="0">
                  <c:v>Adopción Internacional</c:v>
                </c:pt>
                <c:pt idx="1">
                  <c:v>Cuidado Familiar(hasta2ºgrado)</c:v>
                </c:pt>
                <c:pt idx="2">
                  <c:v>Cuidado hijo(1er y 2º año)</c:v>
                </c:pt>
                <c:pt idx="3">
                  <c:v>Embarazo de riesgo</c:v>
                </c:pt>
                <c:pt idx="4">
                  <c:v>Lactancia hijo &lt; 12 meses</c:v>
                </c:pt>
                <c:pt idx="5">
                  <c:v>Maternidad</c:v>
                </c:pt>
                <c:pt idx="6">
                  <c:v>Matrimonio</c:v>
                </c:pt>
                <c:pt idx="7">
                  <c:v>Paternidad Informativo</c:v>
                </c:pt>
                <c:pt idx="8">
                  <c:v>Red. Jornada Enf Gr. Fami</c:v>
                </c:pt>
              </c:strCache>
            </c:strRef>
          </c:cat>
          <c:val>
            <c:numRef>
              <c:f>'Excedencias-Licencias'!$D$6:$D$14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25</c:v>
                </c:pt>
                <c:pt idx="3">
                  <c:v>69</c:v>
                </c:pt>
                <c:pt idx="4">
                  <c:v>80</c:v>
                </c:pt>
                <c:pt idx="5">
                  <c:v>102</c:v>
                </c:pt>
                <c:pt idx="6">
                  <c:v>19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D-4853-9B00-51747F98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3818432"/>
        <c:axId val="1813827168"/>
      </c:barChart>
      <c:catAx>
        <c:axId val="181381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27168"/>
        <c:crosses val="autoZero"/>
        <c:auto val="1"/>
        <c:lblAlgn val="ctr"/>
        <c:lblOffset val="100"/>
        <c:noMultiLvlLbl val="0"/>
      </c:catAx>
      <c:valAx>
        <c:axId val="181382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1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ysClr val="windowText" lastClr="000000"/>
                </a:solidFill>
              </a:rPr>
              <a:t>Presidencia de los Tribunales calificadores 2021-2019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'Tribunales calificadores'!$S$7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calificadores'!$T$5:$Y$6</c:f>
              <c:multiLvlStrCache>
                <c:ptCount val="6"/>
                <c:lvl>
                  <c:pt idx="0">
                    <c:v>Total 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2021</c:v>
                  </c:pt>
                  <c:pt idx="2">
                    <c:v>2020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'Tribunales calificadores'!$T$7:$Y$7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 formatCode="#,##0">
                  <c:v>3</c:v>
                </c:pt>
                <c:pt idx="3" formatCode="#,##0">
                  <c:v>3</c:v>
                </c:pt>
                <c:pt idx="4" formatCode="#,##0">
                  <c:v>3</c:v>
                </c:pt>
                <c:pt idx="5" formatCode="#,##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C-45BB-BD5A-D578F6A995C0}"/>
            </c:ext>
          </c:extLst>
        </c:ser>
        <c:ser>
          <c:idx val="1"/>
          <c:order val="1"/>
          <c:tx>
            <c:strRef>
              <c:f>'Tribunales calificadores'!$S$8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calificadores'!$T$5:$Y$6</c:f>
              <c:multiLvlStrCache>
                <c:ptCount val="6"/>
                <c:lvl>
                  <c:pt idx="0">
                    <c:v>Total 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2021</c:v>
                  </c:pt>
                  <c:pt idx="2">
                    <c:v>2020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'Tribunales calificadores'!$T$8:$Y$8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 formatCode="#,##0">
                  <c:v>3</c:v>
                </c:pt>
                <c:pt idx="3" formatCode="#,##0">
                  <c:v>3</c:v>
                </c:pt>
                <c:pt idx="4" formatCode="#,##0">
                  <c:v>3</c:v>
                </c:pt>
                <c:pt idx="5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C-45BB-BD5A-D578F6A9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594800"/>
        <c:axId val="1559504368"/>
      </c:barChart>
      <c:catAx>
        <c:axId val="15665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504368"/>
        <c:crosses val="autoZero"/>
        <c:auto val="1"/>
        <c:lblAlgn val="ctr"/>
        <c:lblOffset val="100"/>
        <c:noMultiLvlLbl val="0"/>
      </c:catAx>
      <c:valAx>
        <c:axId val="155950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659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 (sólo Fiscales): Años 2022-2020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2022</c:v>
              </c:pt>
              <c:pt idx="1">
                <c:v>2021</c:v>
              </c:pt>
              <c:pt idx="2">
                <c:v>2020</c:v>
              </c:pt>
            </c:numLit>
          </c:cat>
          <c:val>
            <c:numRef>
              <c:f>('Tribunales calificadores'!$B$25,'Tribunales calificadores'!$F$25,'Tribunales calificadores'!$J$24)</c:f>
              <c:numCache>
                <c:formatCode>#,##0</c:formatCode>
                <c:ptCount val="3"/>
                <c:pt idx="0">
                  <c:v>6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2-4AA8-9D4A-A20A6CDF86F5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2022</c:v>
              </c:pt>
              <c:pt idx="1">
                <c:v>2021</c:v>
              </c:pt>
              <c:pt idx="2">
                <c:v>2020</c:v>
              </c:pt>
            </c:numLit>
          </c:cat>
          <c:val>
            <c:numRef>
              <c:f>('Tribunales calificadores'!$C$25,'Tribunales calificadores'!$G$25,'Tribunales calificadores'!$L$24)</c:f>
              <c:numCache>
                <c:formatCode>#,##0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2-4AA8-9D4A-A20A6CDF8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89872"/>
        <c:axId val="1813840480"/>
      </c:barChart>
      <c:catAx>
        <c:axId val="16897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40480"/>
        <c:crosses val="autoZero"/>
        <c:auto val="1"/>
        <c:lblAlgn val="ctr"/>
        <c:lblOffset val="100"/>
        <c:noMultiLvlLbl val="0"/>
      </c:catAx>
      <c:valAx>
        <c:axId val="18138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97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2019</a:t>
            </a:r>
            <a:endParaRPr lang="es-ES" sz="1400" b="0">
              <a:effectLst/>
            </a:endParaRPr>
          </a:p>
        </c:rich>
      </c:tx>
      <c:layout>
        <c:manualLayout>
          <c:xMode val="edge"/>
          <c:yMode val="edge"/>
          <c:x val="0.20603791771686109"/>
          <c:y val="4.5756119881034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calificadores'!$O$6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calificadores'!$N$7:$N$12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calificadores'!$O$7:$O$12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B-4D18-9D8E-D6D73C5BD2A7}"/>
            </c:ext>
          </c:extLst>
        </c:ser>
        <c:ser>
          <c:idx val="1"/>
          <c:order val="1"/>
          <c:tx>
            <c:strRef>
              <c:f>'Tribunales calificadores'!$P$6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calificadores'!$N$7:$N$12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calificadores'!$P$7:$P$12</c:f>
              <c:numCache>
                <c:formatCode>#,##0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B-4D18-9D8E-D6D73C5B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calificadores'!$J$6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calificadores'!$I$7:$I$12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calificadores'!$J$7:$J$12</c:f>
              <c:numCache>
                <c:formatCode>#,##0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28-47A2-8ECD-5C1D82EC1D1E}"/>
            </c:ext>
          </c:extLst>
        </c:ser>
        <c:ser>
          <c:idx val="1"/>
          <c:order val="1"/>
          <c:tx>
            <c:strRef>
              <c:f>'Tribunales calificadores'!$K$6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calificadores'!$I$7:$I$12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calificadores'!$K$7:$K$12</c:f>
              <c:numCache>
                <c:formatCode>#,##0</c:formatCode>
                <c:ptCount val="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8-47A2-8ECD-5C1D82EC1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calificadores'!$F$6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calificadores'!$E$7:$E$13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Tribunal Suplente</c:v>
                </c:pt>
              </c:strCache>
            </c:strRef>
          </c:cat>
          <c:val>
            <c:numRef>
              <c:f>'Tribunales calificadores'!$F$7:$F$13</c:f>
              <c:numCache>
                <c:formatCode>#,##0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BAF-95F9-BDAF1A560686}"/>
            </c:ext>
          </c:extLst>
        </c:ser>
        <c:ser>
          <c:idx val="1"/>
          <c:order val="1"/>
          <c:tx>
            <c:strRef>
              <c:f>'Tribunales calificadores'!$G$6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'Tribunales calificadores'!$E$7:$E$13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Tribunal Suplente</c:v>
                </c:pt>
              </c:strCache>
            </c:strRef>
          </c:cat>
          <c:val>
            <c:numRef>
              <c:f>'Tribunales calificadores'!$G$7:$G$13</c:f>
              <c:numCache>
                <c:formatCode>#,##0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B-4BAF-95F9-BDAF1A560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calificadores'!$F$6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calificadores'!$E$7:$E$13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Tribunal Suplente</c:v>
                </c:pt>
              </c:strCache>
            </c:strRef>
          </c:cat>
          <c:val>
            <c:numRef>
              <c:f>'Tribunales calificadores'!$F$7:$F$13</c:f>
              <c:numCache>
                <c:formatCode>#,##0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2-4F68-9733-FF411D30A9E9}"/>
            </c:ext>
          </c:extLst>
        </c:ser>
        <c:ser>
          <c:idx val="1"/>
          <c:order val="1"/>
          <c:tx>
            <c:strRef>
              <c:f>'Tribunales calificadores'!$G$6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'Tribunales calificadores'!$E$7:$E$13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Tribunal Suplente</c:v>
                </c:pt>
              </c:strCache>
            </c:strRef>
          </c:cat>
          <c:val>
            <c:numRef>
              <c:f>'Tribunales calificadores'!$G$7:$G$13</c:f>
              <c:numCache>
                <c:formatCode>#,##0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2-4F68-9733-FF411D30A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calificadores: Años 2022-2020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2022</c:v>
              </c:pt>
              <c:pt idx="1">
                <c:v>2021</c:v>
              </c:pt>
              <c:pt idx="2">
                <c:v>2020</c:v>
              </c:pt>
            </c:numLit>
          </c:cat>
          <c:val>
            <c:numRef>
              <c:f>('Tribunales calificadores'!$B$14,'Tribunales calificadores'!$F$14,'Tribunales calificadores'!$J$13)</c:f>
              <c:numCache>
                <c:formatCode>#,##0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4-43E2-BEEF-5DA7E641BD48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2022</c:v>
              </c:pt>
              <c:pt idx="1">
                <c:v>2021</c:v>
              </c:pt>
              <c:pt idx="2">
                <c:v>2020</c:v>
              </c:pt>
            </c:numLit>
          </c:cat>
          <c:val>
            <c:numRef>
              <c:f>('Tribunales calificadores'!$C$14,'Tribunales calificadores'!$G$14,'Tribunales calificadores'!$L$13)</c:f>
              <c:numCache>
                <c:formatCode>#,##0</c:formatCode>
                <c:ptCount val="3"/>
                <c:pt idx="0">
                  <c:v>42</c:v>
                </c:pt>
                <c:pt idx="1">
                  <c:v>42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4-43E2-BEEF-5DA7E641B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89872"/>
        <c:axId val="1813840480"/>
      </c:barChart>
      <c:catAx>
        <c:axId val="16897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40480"/>
        <c:crosses val="autoZero"/>
        <c:auto val="1"/>
        <c:lblAlgn val="ctr"/>
        <c:lblOffset val="100"/>
        <c:noMultiLvlLbl val="0"/>
      </c:catAx>
      <c:valAx>
        <c:axId val="18138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97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de Sala </a:t>
            </a:r>
            <a:r>
              <a:rPr lang="es-ES" sz="1600"/>
              <a:t>de la Fiscalía del Tribunal Supremo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34F2-4E00-A453-179B86211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2-4E00-A453-179B862115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</a:t>
            </a:r>
          </a:p>
          <a:p>
            <a:pPr>
              <a:defRPr sz="1600"/>
            </a:pPr>
            <a:r>
              <a:rPr lang="es-ES" sz="1600"/>
              <a:t> Fiscalías Especiales  y ante Órganos Constitucionales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936-4E74-BD54-FFD9F2ECC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6-4E74-BD54-FFD9F2ECC9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4494848"/>
        <c:axId val="86764352"/>
      </c:barChart>
      <c:catAx>
        <c:axId val="84494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4352"/>
        <c:crosses val="autoZero"/>
        <c:auto val="1"/>
        <c:lblAlgn val="ctr"/>
        <c:lblOffset val="100"/>
        <c:noMultiLvlLbl val="0"/>
      </c:catAx>
      <c:valAx>
        <c:axId val="8676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 Fiscalías Especiales  y ante Órganos Constitucionales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9DB-4904-8861-8BDEE563CA60}"/>
              </c:ext>
            </c:extLst>
          </c:dPt>
          <c:dLbls>
            <c:dLbl>
              <c:idx val="1"/>
              <c:layout>
                <c:manualLayout>
                  <c:x val="0.11221396238513665"/>
                  <c:y val="0.15770186814883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B-4904-8861-8BDEE563C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B-4904-8861-8BDEE563CA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101-44D1-A80B-0CDC4142A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1-44D1-A80B-0CDC4142A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495872"/>
        <c:axId val="86767232"/>
      </c:barChart>
      <c:valAx>
        <c:axId val="8676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5872"/>
        <c:crosses val="autoZero"/>
        <c:crossBetween val="between"/>
      </c:valAx>
      <c:catAx>
        <c:axId val="844958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72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979-4E6E-912D-B0307A6D75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9-4E6E-912D-B0307A6D7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4E1F-4BE6-BAAC-4E5B440752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F-4BE6-BAAC-4E5B4407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146688"/>
        <c:axId val="88097344"/>
      </c:barChart>
      <c:catAx>
        <c:axId val="681466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097344"/>
        <c:crosses val="autoZero"/>
        <c:auto val="1"/>
        <c:lblAlgn val="ctr"/>
        <c:lblOffset val="100"/>
        <c:noMultiLvlLbl val="0"/>
      </c:catAx>
      <c:valAx>
        <c:axId val="880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46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704850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</xdr:colOff>
      <xdr:row>20</xdr:row>
      <xdr:rowOff>18187</xdr:rowOff>
    </xdr:from>
    <xdr:to>
      <xdr:col>3</xdr:col>
      <xdr:colOff>763905</xdr:colOff>
      <xdr:row>37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4</xdr:row>
      <xdr:rowOff>5715</xdr:rowOff>
    </xdr:from>
    <xdr:to>
      <xdr:col>10</xdr:col>
      <xdr:colOff>302895</xdr:colOff>
      <xdr:row>18</xdr:row>
      <xdr:rowOff>127635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20</xdr:row>
      <xdr:rowOff>9525</xdr:rowOff>
    </xdr:from>
    <xdr:to>
      <xdr:col>10</xdr:col>
      <xdr:colOff>281940</xdr:colOff>
      <xdr:row>36</xdr:row>
      <xdr:rowOff>81915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28575</xdr:colOff>
      <xdr:row>4</xdr:row>
      <xdr:rowOff>0</xdr:rowOff>
    </xdr:from>
    <xdr:to>
      <xdr:col>16</xdr:col>
      <xdr:colOff>32385</xdr:colOff>
      <xdr:row>20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22</xdr:row>
      <xdr:rowOff>0</xdr:rowOff>
    </xdr:from>
    <xdr:to>
      <xdr:col>16</xdr:col>
      <xdr:colOff>60960</xdr:colOff>
      <xdr:row>39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640080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133350</xdr:rowOff>
    </xdr:from>
    <xdr:to>
      <xdr:col>4</xdr:col>
      <xdr:colOff>358140</xdr:colOff>
      <xdr:row>33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11</xdr:col>
      <xdr:colOff>784860</xdr:colOff>
      <xdr:row>18</xdr:row>
      <xdr:rowOff>160020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</xdr:colOff>
      <xdr:row>19</xdr:row>
      <xdr:rowOff>140970</xdr:rowOff>
    </xdr:from>
    <xdr:to>
      <xdr:col>12</xdr:col>
      <xdr:colOff>7620</xdr:colOff>
      <xdr:row>33</xdr:row>
      <xdr:rowOff>74295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17</xdr:col>
      <xdr:colOff>0</xdr:colOff>
      <xdr:row>19</xdr:row>
      <xdr:rowOff>7620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41910</xdr:colOff>
      <xdr:row>4</xdr:row>
      <xdr:rowOff>66675</xdr:rowOff>
    </xdr:from>
    <xdr:to>
      <xdr:col>21</xdr:col>
      <xdr:colOff>392430</xdr:colOff>
      <xdr:row>19</xdr:row>
      <xdr:rowOff>74295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57150</xdr:colOff>
      <xdr:row>19</xdr:row>
      <xdr:rowOff>428625</xdr:rowOff>
    </xdr:from>
    <xdr:to>
      <xdr:col>17</xdr:col>
      <xdr:colOff>41910</xdr:colOff>
      <xdr:row>34</xdr:row>
      <xdr:rowOff>171450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723900</xdr:colOff>
      <xdr:row>20</xdr:row>
      <xdr:rowOff>9525</xdr:rowOff>
    </xdr:from>
    <xdr:to>
      <xdr:col>21</xdr:col>
      <xdr:colOff>270510</xdr:colOff>
      <xdr:row>35</xdr:row>
      <xdr:rowOff>9525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156210</xdr:colOff>
      <xdr:row>3</xdr:row>
      <xdr:rowOff>243840</xdr:rowOff>
    </xdr:from>
    <xdr:to>
      <xdr:col>69</xdr:col>
      <xdr:colOff>415290</xdr:colOff>
      <xdr:row>27</xdr:row>
      <xdr:rowOff>100965</xdr:rowOff>
    </xdr:to>
    <xdr:graphicFrame macro="">
      <xdr:nvGraphicFramePr>
        <xdr:cNvPr id="5121" name="5 Gráfico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421005</xdr:colOff>
      <xdr:row>4</xdr:row>
      <xdr:rowOff>76200</xdr:rowOff>
    </xdr:from>
    <xdr:to>
      <xdr:col>55</xdr:col>
      <xdr:colOff>321945</xdr:colOff>
      <xdr:row>25</xdr:row>
      <xdr:rowOff>85725</xdr:rowOff>
    </xdr:to>
    <xdr:graphicFrame macro="">
      <xdr:nvGraphicFramePr>
        <xdr:cNvPr id="5122" name="6 Gráfico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324971</xdr:colOff>
      <xdr:row>9</xdr:row>
      <xdr:rowOff>159123</xdr:rowOff>
    </xdr:from>
    <xdr:to>
      <xdr:col>89</xdr:col>
      <xdr:colOff>434228</xdr:colOff>
      <xdr:row>25</xdr:row>
      <xdr:rowOff>153521</xdr:rowOff>
    </xdr:to>
    <xdr:graphicFrame macro="">
      <xdr:nvGraphicFramePr>
        <xdr:cNvPr id="5123" name="7 Gráfico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4</xdr:row>
      <xdr:rowOff>146685</xdr:rowOff>
    </xdr:from>
    <xdr:to>
      <xdr:col>15</xdr:col>
      <xdr:colOff>714375</xdr:colOff>
      <xdr:row>26</xdr:row>
      <xdr:rowOff>49530</xdr:rowOff>
    </xdr:to>
    <xdr:graphicFrame macro="">
      <xdr:nvGraphicFramePr>
        <xdr:cNvPr id="5124" name="8 Gráfico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74295</xdr:colOff>
      <xdr:row>19</xdr:row>
      <xdr:rowOff>95250</xdr:rowOff>
    </xdr:from>
    <xdr:to>
      <xdr:col>25</xdr:col>
      <xdr:colOff>179070</xdr:colOff>
      <xdr:row>33</xdr:row>
      <xdr:rowOff>171450</xdr:rowOff>
    </xdr:to>
    <xdr:graphicFrame macro="">
      <xdr:nvGraphicFramePr>
        <xdr:cNvPr id="5125" name="12 Gráfico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238125</xdr:colOff>
      <xdr:row>14</xdr:row>
      <xdr:rowOff>47625</xdr:rowOff>
    </xdr:from>
    <xdr:to>
      <xdr:col>33</xdr:col>
      <xdr:colOff>409575</xdr:colOff>
      <xdr:row>28</xdr:row>
      <xdr:rowOff>38100</xdr:rowOff>
    </xdr:to>
    <xdr:graphicFrame macro="">
      <xdr:nvGraphicFramePr>
        <xdr:cNvPr id="5126" name="10 Gráfico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266700</xdr:colOff>
      <xdr:row>14</xdr:row>
      <xdr:rowOff>104775</xdr:rowOff>
    </xdr:from>
    <xdr:to>
      <xdr:col>41</xdr:col>
      <xdr:colOff>438150</xdr:colOff>
      <xdr:row>28</xdr:row>
      <xdr:rowOff>95250</xdr:rowOff>
    </xdr:to>
    <xdr:graphicFrame macro="">
      <xdr:nvGraphicFramePr>
        <xdr:cNvPr id="5127" name="9 Gráfico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86</xdr:col>
      <xdr:colOff>19050</xdr:colOff>
      <xdr:row>31</xdr:row>
      <xdr:rowOff>7620</xdr:rowOff>
    </xdr:from>
    <xdr:to>
      <xdr:col>93</xdr:col>
      <xdr:colOff>632460</xdr:colOff>
      <xdr:row>52</xdr:row>
      <xdr:rowOff>83820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72</xdr:col>
      <xdr:colOff>0</xdr:colOff>
      <xdr:row>31</xdr:row>
      <xdr:rowOff>0</xdr:rowOff>
    </xdr:from>
    <xdr:to>
      <xdr:col>84</xdr:col>
      <xdr:colOff>148590</xdr:colOff>
      <xdr:row>52</xdr:row>
      <xdr:rowOff>76200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19050</xdr:rowOff>
    </xdr:from>
    <xdr:to>
      <xdr:col>12</xdr:col>
      <xdr:colOff>19050</xdr:colOff>
      <xdr:row>25</xdr:row>
      <xdr:rowOff>76200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329565</xdr:colOff>
      <xdr:row>4</xdr:row>
      <xdr:rowOff>66675</xdr:rowOff>
    </xdr:from>
    <xdr:to>
      <xdr:col>25</xdr:col>
      <xdr:colOff>453390</xdr:colOff>
      <xdr:row>25</xdr:row>
      <xdr:rowOff>131445</xdr:rowOff>
    </xdr:to>
    <xdr:graphicFrame macro="">
      <xdr:nvGraphicFramePr>
        <xdr:cNvPr id="1026" name="2 Gráfico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257175</xdr:colOff>
      <xdr:row>14</xdr:row>
      <xdr:rowOff>47625</xdr:rowOff>
    </xdr:from>
    <xdr:to>
      <xdr:col>34</xdr:col>
      <xdr:colOff>276225</xdr:colOff>
      <xdr:row>28</xdr:row>
      <xdr:rowOff>123825</xdr:rowOff>
    </xdr:to>
    <xdr:graphicFrame macro="">
      <xdr:nvGraphicFramePr>
        <xdr:cNvPr id="1027" name="4 Gráfico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677987</xdr:colOff>
      <xdr:row>4</xdr:row>
      <xdr:rowOff>72766</xdr:rowOff>
    </xdr:from>
    <xdr:to>
      <xdr:col>14</xdr:col>
      <xdr:colOff>656534</xdr:colOff>
      <xdr:row>24</xdr:row>
      <xdr:rowOff>53716</xdr:rowOff>
    </xdr:to>
    <xdr:graphicFrame macro="">
      <xdr:nvGraphicFramePr>
        <xdr:cNvPr id="13313" name="2 Gráfico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7</xdr:row>
      <xdr:rowOff>47625</xdr:rowOff>
    </xdr:from>
    <xdr:to>
      <xdr:col>14</xdr:col>
      <xdr:colOff>571500</xdr:colOff>
      <xdr:row>29</xdr:row>
      <xdr:rowOff>47625</xdr:rowOff>
    </xdr:to>
    <xdr:graphicFrame macro="">
      <xdr:nvGraphicFramePr>
        <xdr:cNvPr id="17409" name="1 Gráfico">
          <a:extLst>
            <a:ext uri="{FF2B5EF4-FFF2-40B4-BE49-F238E27FC236}">
              <a16:creationId xmlns:a16="http://schemas.microsoft.com/office/drawing/2014/main" id="{00000000-0008-0000-0500-00000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12</xdr:row>
      <xdr:rowOff>161925</xdr:rowOff>
    </xdr:from>
    <xdr:to>
      <xdr:col>6</xdr:col>
      <xdr:colOff>323850</xdr:colOff>
      <xdr:row>32</xdr:row>
      <xdr:rowOff>47625</xdr:rowOff>
    </xdr:to>
    <xdr:graphicFrame macro="">
      <xdr:nvGraphicFramePr>
        <xdr:cNvPr id="20481" name="1 Gráfico">
          <a:extLst>
            <a:ext uri="{FF2B5EF4-FFF2-40B4-BE49-F238E27FC236}">
              <a16:creationId xmlns:a16="http://schemas.microsoft.com/office/drawing/2014/main" id="{00000000-0008-0000-06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180975</xdr:colOff>
      <xdr:row>6</xdr:row>
      <xdr:rowOff>7620</xdr:rowOff>
    </xdr:from>
    <xdr:to>
      <xdr:col>21</xdr:col>
      <xdr:colOff>215265</xdr:colOff>
      <xdr:row>29</xdr:row>
      <xdr:rowOff>160020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85725</xdr:rowOff>
    </xdr:from>
    <xdr:to>
      <xdr:col>8</xdr:col>
      <xdr:colOff>161924</xdr:colOff>
      <xdr:row>37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1518286</xdr:colOff>
      <xdr:row>12</xdr:row>
      <xdr:rowOff>1905</xdr:rowOff>
    </xdr:from>
    <xdr:to>
      <xdr:col>30</xdr:col>
      <xdr:colOff>693421</xdr:colOff>
      <xdr:row>25</xdr:row>
      <xdr:rowOff>20955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1762124</xdr:colOff>
      <xdr:row>42</xdr:row>
      <xdr:rowOff>152399</xdr:rowOff>
    </xdr:from>
    <xdr:to>
      <xdr:col>8</xdr:col>
      <xdr:colOff>1647824</xdr:colOff>
      <xdr:row>58</xdr:row>
      <xdr:rowOff>123824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28</xdr:row>
      <xdr:rowOff>66675</xdr:rowOff>
    </xdr:from>
    <xdr:to>
      <xdr:col>16</xdr:col>
      <xdr:colOff>228600</xdr:colOff>
      <xdr:row>41</xdr:row>
      <xdr:rowOff>60960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104775</xdr:rowOff>
    </xdr:from>
    <xdr:to>
      <xdr:col>11</xdr:col>
      <xdr:colOff>752475</xdr:colOff>
      <xdr:row>41</xdr:row>
      <xdr:rowOff>99060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28</xdr:row>
      <xdr:rowOff>104775</xdr:rowOff>
    </xdr:from>
    <xdr:to>
      <xdr:col>7</xdr:col>
      <xdr:colOff>0</xdr:colOff>
      <xdr:row>41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28</xdr:row>
      <xdr:rowOff>104775</xdr:rowOff>
    </xdr:from>
    <xdr:to>
      <xdr:col>3</xdr:col>
      <xdr:colOff>0</xdr:colOff>
      <xdr:row>41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398BFB-E61D-4D10-9389-AC0632621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657225</xdr:colOff>
      <xdr:row>43</xdr:row>
      <xdr:rowOff>66675</xdr:rowOff>
    </xdr:from>
    <xdr:to>
      <xdr:col>4</xdr:col>
      <xdr:colOff>1038225</xdr:colOff>
      <xdr:row>57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1D0015-F78B-3776-AEE5-C12A37711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B2:W20"/>
  <sheetViews>
    <sheetView showGridLines="0" showRowColHeaders="0" tabSelected="1" zoomScaleNormal="100" workbookViewId="0"/>
  </sheetViews>
  <sheetFormatPr baseColWidth="10" defaultColWidth="11.5703125" defaultRowHeight="12" x14ac:dyDescent="0.2"/>
  <cols>
    <col min="1" max="1" width="4.7109375" style="30" customWidth="1"/>
    <col min="2" max="2" width="38" style="30" customWidth="1"/>
    <col min="3" max="6" width="11.5703125" style="30"/>
    <col min="7" max="7" width="5.140625" style="30" customWidth="1"/>
    <col min="8" max="8" width="33" style="30" customWidth="1"/>
    <col min="9" max="12" width="11.5703125" style="30"/>
    <col min="13" max="13" width="34.28515625" style="30" customWidth="1"/>
    <col min="14" max="14" width="7.7109375" style="30" bestFit="1" customWidth="1"/>
    <col min="15" max="15" width="7.28515625" style="30" bestFit="1" customWidth="1"/>
    <col min="16" max="16" width="5" style="30" customWidth="1"/>
    <col min="17" max="17" width="5.7109375" style="30" customWidth="1"/>
    <col min="18" max="18" width="4.42578125" style="30" customWidth="1"/>
    <col min="19" max="19" width="63" style="30" bestFit="1" customWidth="1"/>
    <col min="20" max="20" width="6.7109375" style="30" bestFit="1" customWidth="1"/>
    <col min="21" max="21" width="7.28515625" style="30" bestFit="1" customWidth="1"/>
    <col min="22" max="22" width="6.7109375" style="30" bestFit="1" customWidth="1"/>
    <col min="23" max="23" width="7.28515625" style="30" bestFit="1" customWidth="1"/>
    <col min="24" max="16384" width="11.5703125" style="30"/>
  </cols>
  <sheetData>
    <row r="2" spans="2:23" ht="38.450000000000003" customHeight="1" x14ac:dyDescent="0.2">
      <c r="B2" s="26" t="s">
        <v>76</v>
      </c>
      <c r="C2" s="27" t="s">
        <v>59</v>
      </c>
      <c r="D2" s="28" t="s">
        <v>57</v>
      </c>
      <c r="E2" s="29" t="s">
        <v>28</v>
      </c>
      <c r="H2" s="31" t="s">
        <v>75</v>
      </c>
      <c r="I2" s="27" t="s">
        <v>59</v>
      </c>
      <c r="J2" s="28" t="s">
        <v>57</v>
      </c>
      <c r="K2" s="29" t="s">
        <v>28</v>
      </c>
      <c r="M2" s="31" t="s">
        <v>80</v>
      </c>
      <c r="N2" s="27" t="s">
        <v>59</v>
      </c>
      <c r="O2" s="28" t="s">
        <v>57</v>
      </c>
      <c r="P2" s="29" t="s">
        <v>28</v>
      </c>
      <c r="S2" s="108" t="s">
        <v>74</v>
      </c>
      <c r="T2" s="108"/>
      <c r="U2" s="108"/>
      <c r="V2" s="108"/>
      <c r="W2" s="108"/>
    </row>
    <row r="3" spans="2:23" ht="15.6" customHeight="1" x14ac:dyDescent="0.2">
      <c r="C3" s="32">
        <v>5</v>
      </c>
      <c r="D3" s="32">
        <v>7</v>
      </c>
      <c r="E3" s="32">
        <f>SUM(C3:D3)</f>
        <v>12</v>
      </c>
      <c r="I3" s="32">
        <v>11</v>
      </c>
      <c r="J3" s="32">
        <v>7</v>
      </c>
      <c r="K3" s="32">
        <f>SUBTOTAL(9,I3:J3)</f>
        <v>18</v>
      </c>
      <c r="N3" s="32">
        <v>5</v>
      </c>
      <c r="O3" s="32">
        <v>1</v>
      </c>
      <c r="P3" s="32">
        <f>SUBTOTAL(9,N3:O3)</f>
        <v>6</v>
      </c>
      <c r="S3" s="53" t="s">
        <v>90</v>
      </c>
      <c r="T3" s="109" t="s">
        <v>73</v>
      </c>
      <c r="U3" s="109"/>
      <c r="V3" s="109" t="s">
        <v>1</v>
      </c>
      <c r="W3" s="109"/>
    </row>
    <row r="4" spans="2:23" x14ac:dyDescent="0.2">
      <c r="S4" s="54"/>
      <c r="T4" s="87" t="s">
        <v>59</v>
      </c>
      <c r="U4" s="28" t="s">
        <v>57</v>
      </c>
      <c r="V4" s="27" t="s">
        <v>59</v>
      </c>
      <c r="W4" s="28" t="s">
        <v>57</v>
      </c>
    </row>
    <row r="5" spans="2:23" x14ac:dyDescent="0.2">
      <c r="S5" s="55" t="s">
        <v>72</v>
      </c>
      <c r="T5" s="55">
        <f>C3</f>
        <v>5</v>
      </c>
      <c r="U5" s="55">
        <f>D3</f>
        <v>7</v>
      </c>
      <c r="V5" s="85">
        <v>65</v>
      </c>
      <c r="W5" s="85">
        <v>59</v>
      </c>
    </row>
    <row r="6" spans="2:23" x14ac:dyDescent="0.2">
      <c r="S6" s="55" t="s">
        <v>79</v>
      </c>
      <c r="T6" s="55">
        <f>I3</f>
        <v>11</v>
      </c>
      <c r="U6" s="55">
        <f>J3</f>
        <v>7</v>
      </c>
      <c r="V6" s="85">
        <v>64.5</v>
      </c>
      <c r="W6" s="85">
        <v>66</v>
      </c>
    </row>
    <row r="7" spans="2:23" x14ac:dyDescent="0.2">
      <c r="S7" s="56" t="s">
        <v>89</v>
      </c>
      <c r="T7" s="55">
        <f>N3</f>
        <v>5</v>
      </c>
      <c r="U7" s="55">
        <f>O3</f>
        <v>1</v>
      </c>
      <c r="V7" s="85">
        <v>63</v>
      </c>
      <c r="W7" s="55">
        <v>61</v>
      </c>
    </row>
    <row r="8" spans="2:23" ht="16.149999999999999" customHeight="1" x14ac:dyDescent="0.2">
      <c r="S8" s="57" t="s">
        <v>77</v>
      </c>
      <c r="T8" s="57">
        <f>SUM(T5:T7)</f>
        <v>21</v>
      </c>
      <c r="U8" s="57">
        <f>SUM(U5:U7)</f>
        <v>15</v>
      </c>
      <c r="V8" s="86">
        <v>64</v>
      </c>
      <c r="W8" s="86">
        <v>62</v>
      </c>
    </row>
    <row r="20" spans="18:18" x14ac:dyDescent="0.2">
      <c r="R20" s="68"/>
    </row>
  </sheetData>
  <sheetProtection algorithmName="SHA-512" hashValue="sZI3A42Om5V3kNSd9X2lgwyihm+SDr2ydD/UqX9fLJqF2DawGmNXtVtQGJKC8ZmyFeklQIDqDN0dB9Exf0U5Cg==" saltValue="bohhpRa+o6Lm0f6aCWkwsQ==" spinCount="100000" sheet="1" objects="1" scenarios="1"/>
  <mergeCells count="3">
    <mergeCell ref="S2:W2"/>
    <mergeCell ref="T3:U3"/>
    <mergeCell ref="V3:W3"/>
  </mergeCells>
  <pageMargins left="0.7" right="0.7" top="0.75" bottom="0.75" header="0.3" footer="0.3"/>
  <pageSetup paperSize="9" scale="7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/>
  </sheetPr>
  <dimension ref="B2:W32"/>
  <sheetViews>
    <sheetView showGridLines="0" showRowColHeaders="0" workbookViewId="0"/>
  </sheetViews>
  <sheetFormatPr baseColWidth="10" defaultRowHeight="15" x14ac:dyDescent="0.25"/>
  <cols>
    <col min="1" max="1" width="3.7109375" customWidth="1"/>
    <col min="2" max="2" width="30.7109375" customWidth="1"/>
    <col min="3" max="3" width="7.7109375" bestFit="1" customWidth="1"/>
    <col min="4" max="4" width="7.28515625" bestFit="1" customWidth="1"/>
    <col min="5" max="5" width="5.42578125" bestFit="1" customWidth="1"/>
    <col min="6" max="6" width="4.5703125" customWidth="1"/>
    <col min="7" max="7" width="5.7109375" customWidth="1"/>
    <col min="8" max="8" width="5.28515625" customWidth="1"/>
    <col min="9" max="9" width="30.7109375" customWidth="1"/>
    <col min="10" max="10" width="7.7109375" bestFit="1" customWidth="1"/>
    <col min="11" max="11" width="7.28515625" bestFit="1" customWidth="1"/>
    <col min="12" max="12" width="5" bestFit="1" customWidth="1"/>
    <col min="14" max="14" width="30.7109375" customWidth="1"/>
    <col min="19" max="19" width="37.28515625" customWidth="1"/>
    <col min="23" max="23" width="28" customWidth="1"/>
  </cols>
  <sheetData>
    <row r="2" spans="2:23" ht="40.9" customHeight="1" x14ac:dyDescent="0.25">
      <c r="B2" s="31" t="s">
        <v>58</v>
      </c>
      <c r="C2" s="58" t="s">
        <v>59</v>
      </c>
      <c r="D2" s="59" t="s">
        <v>57</v>
      </c>
      <c r="E2" s="29" t="s">
        <v>60</v>
      </c>
      <c r="F2" s="60"/>
      <c r="G2" s="60"/>
      <c r="H2" s="30"/>
      <c r="I2" s="61" t="s">
        <v>61</v>
      </c>
      <c r="J2" s="27" t="s">
        <v>59</v>
      </c>
      <c r="K2" s="28" t="s">
        <v>57</v>
      </c>
      <c r="L2" s="29" t="s">
        <v>28</v>
      </c>
      <c r="M2" s="30"/>
      <c r="N2" s="61" t="s">
        <v>62</v>
      </c>
      <c r="O2" s="27" t="s">
        <v>59</v>
      </c>
      <c r="P2" s="28" t="s">
        <v>57</v>
      </c>
      <c r="Q2" s="29" t="s">
        <v>28</v>
      </c>
      <c r="R2" s="30"/>
      <c r="S2" s="62" t="s">
        <v>71</v>
      </c>
      <c r="T2" s="27" t="s">
        <v>59</v>
      </c>
      <c r="U2" s="28" t="s">
        <v>57</v>
      </c>
      <c r="V2" s="29" t="s">
        <v>28</v>
      </c>
      <c r="W2" s="36"/>
    </row>
    <row r="3" spans="2:23" x14ac:dyDescent="0.25">
      <c r="B3" s="63"/>
      <c r="C3" s="32">
        <v>9</v>
      </c>
      <c r="D3" s="32">
        <v>8</v>
      </c>
      <c r="E3" s="32">
        <f>C3+D3</f>
        <v>17</v>
      </c>
      <c r="F3" s="64"/>
      <c r="G3" s="64"/>
      <c r="H3" s="30"/>
      <c r="I3" s="30"/>
      <c r="J3" s="65">
        <v>25</v>
      </c>
      <c r="K3" s="65">
        <v>19</v>
      </c>
      <c r="L3" s="65">
        <f>J3+K3</f>
        <v>44</v>
      </c>
      <c r="M3" s="30"/>
      <c r="N3" s="63"/>
      <c r="O3" s="32">
        <v>10</v>
      </c>
      <c r="P3" s="32">
        <v>17</v>
      </c>
      <c r="Q3" s="32">
        <f>O3+P3</f>
        <v>27</v>
      </c>
      <c r="R3" s="30"/>
      <c r="S3" s="63"/>
      <c r="T3" s="32">
        <v>7</v>
      </c>
      <c r="U3" s="32">
        <v>3</v>
      </c>
      <c r="V3" s="32">
        <v>10</v>
      </c>
    </row>
    <row r="20" spans="23:23" ht="35.450000000000003" customHeight="1" x14ac:dyDescent="0.25"/>
    <row r="22" spans="23:23" ht="24.75" x14ac:dyDescent="0.25">
      <c r="W22" s="66" t="s">
        <v>70</v>
      </c>
    </row>
    <row r="23" spans="23:23" x14ac:dyDescent="0.25">
      <c r="W23" s="67" t="s">
        <v>11</v>
      </c>
    </row>
    <row r="24" spans="23:23" x14ac:dyDescent="0.25">
      <c r="W24" s="67" t="s">
        <v>66</v>
      </c>
    </row>
    <row r="25" spans="23:23" x14ac:dyDescent="0.25">
      <c r="W25" s="67" t="s">
        <v>67</v>
      </c>
    </row>
    <row r="26" spans="23:23" x14ac:dyDescent="0.25">
      <c r="W26" s="67" t="s">
        <v>68</v>
      </c>
    </row>
    <row r="27" spans="23:23" x14ac:dyDescent="0.25">
      <c r="W27" s="67" t="s">
        <v>141</v>
      </c>
    </row>
    <row r="28" spans="23:23" x14ac:dyDescent="0.25">
      <c r="W28" s="67" t="s">
        <v>69</v>
      </c>
    </row>
    <row r="29" spans="23:23" x14ac:dyDescent="0.25">
      <c r="W29" s="67" t="s">
        <v>12</v>
      </c>
    </row>
    <row r="30" spans="23:23" x14ac:dyDescent="0.25">
      <c r="W30" s="67" t="s">
        <v>142</v>
      </c>
    </row>
    <row r="31" spans="23:23" x14ac:dyDescent="0.25">
      <c r="W31" s="67" t="s">
        <v>42</v>
      </c>
    </row>
    <row r="32" spans="23:23" x14ac:dyDescent="0.25">
      <c r="W32" s="67" t="s">
        <v>143</v>
      </c>
    </row>
  </sheetData>
  <sheetProtection algorithmName="SHA-512" hashValue="0rzYrLztQkIHef0m7ZHLhYOF45D2t0xs6wyIX9zpiDQBZ/IIb/aAgSWMeroAFMj8R7IL/IaVNTyXLTMwcFsC0w==" saltValue="ey4MTW0YwP+Pd99HFhK1XQ==" spinCount="100000" sheet="1" objects="1" scenarios="1"/>
  <pageMargins left="0.7" right="0.7" top="0.75" bottom="0.75" header="0.3" footer="0.3"/>
  <pageSetup paperSize="9" scale="9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/>
  </sheetPr>
  <dimension ref="A1:CQ30"/>
  <sheetViews>
    <sheetView showGridLines="0" showRowColHeaders="0" zoomScale="85" zoomScaleNormal="85" workbookViewId="0"/>
  </sheetViews>
  <sheetFormatPr baseColWidth="10" defaultRowHeight="15" x14ac:dyDescent="0.25"/>
  <cols>
    <col min="2" max="2" width="4.5703125" customWidth="1"/>
    <col min="3" max="3" width="20.5703125" customWidth="1"/>
    <col min="17" max="17" width="5.140625" customWidth="1"/>
    <col min="18" max="18" width="3.140625" customWidth="1"/>
    <col min="19" max="19" width="9" customWidth="1"/>
    <col min="20" max="20" width="0.28515625" customWidth="1"/>
    <col min="21" max="21" width="9" customWidth="1"/>
    <col min="22" max="25" width="11" customWidth="1"/>
    <col min="26" max="26" width="5.85546875" customWidth="1"/>
    <col min="27" max="27" width="3.140625" customWidth="1"/>
    <col min="28" max="34" width="11" customWidth="1"/>
    <col min="35" max="35" width="3.140625" customWidth="1"/>
    <col min="36" max="42" width="11" customWidth="1"/>
    <col min="43" max="43" width="3.140625" customWidth="1"/>
    <col min="44" max="44" width="16.140625" customWidth="1"/>
    <col min="45" max="45" width="17.42578125" customWidth="1"/>
    <col min="46" max="47" width="10.7109375" customWidth="1"/>
    <col min="56" max="56" width="5.140625" customWidth="1"/>
    <col min="57" max="57" width="3.140625" customWidth="1"/>
    <col min="58" max="58" width="5.85546875" customWidth="1"/>
    <col min="59" max="59" width="16.7109375" bestFit="1" customWidth="1"/>
    <col min="71" max="71" width="3.140625" customWidth="1"/>
    <col min="72" max="72" width="5.85546875" customWidth="1"/>
    <col min="73" max="73" width="17.85546875" customWidth="1"/>
    <col min="74" max="83" width="5.7109375" customWidth="1"/>
    <col min="91" max="91" width="3.140625" customWidth="1"/>
    <col min="92" max="92" width="5.85546875" customWidth="1"/>
  </cols>
  <sheetData>
    <row r="1" spans="1:95" ht="18.75" x14ac:dyDescent="0.25">
      <c r="C1" s="1" t="s">
        <v>21</v>
      </c>
      <c r="R1" s="8"/>
      <c r="AA1" s="8"/>
      <c r="AI1" s="8"/>
      <c r="AQ1" s="8"/>
      <c r="BE1" s="8"/>
      <c r="BS1" s="8"/>
      <c r="CM1" s="8"/>
    </row>
    <row r="4" spans="1:95" ht="22.5" customHeight="1" x14ac:dyDescent="0.25">
      <c r="C4" s="110" t="s">
        <v>91</v>
      </c>
      <c r="D4" s="111"/>
      <c r="E4" s="111"/>
      <c r="F4" s="112"/>
      <c r="G4" s="112"/>
      <c r="H4" s="6"/>
      <c r="I4" s="6"/>
      <c r="J4" s="6"/>
      <c r="K4" s="6"/>
      <c r="L4" s="6"/>
      <c r="M4" s="6"/>
      <c r="N4" s="6"/>
      <c r="O4" s="6"/>
      <c r="P4" s="6"/>
      <c r="S4" s="123" t="s">
        <v>29</v>
      </c>
      <c r="T4" s="112"/>
      <c r="U4" s="112"/>
      <c r="V4" s="112"/>
      <c r="W4" s="7"/>
      <c r="X4" s="7"/>
      <c r="Y4" s="7"/>
      <c r="Z4" s="7"/>
      <c r="AB4" s="7"/>
      <c r="AC4" s="123" t="s">
        <v>33</v>
      </c>
      <c r="AD4" s="123"/>
      <c r="AE4" s="112"/>
      <c r="AF4" s="6"/>
      <c r="AG4" s="6"/>
      <c r="AH4" s="6"/>
      <c r="AJ4" s="7"/>
      <c r="AK4" s="123" t="s">
        <v>40</v>
      </c>
      <c r="AL4" s="123"/>
      <c r="AM4" s="112"/>
      <c r="AN4" s="6"/>
      <c r="AO4" s="6"/>
      <c r="AP4" s="6"/>
      <c r="AR4" s="7"/>
      <c r="AS4" s="113" t="s">
        <v>83</v>
      </c>
      <c r="AT4" s="114"/>
      <c r="AU4" s="114"/>
      <c r="AV4" s="114"/>
      <c r="AW4" s="114"/>
      <c r="AX4" s="114"/>
      <c r="AY4" s="114"/>
      <c r="BG4" s="123" t="s">
        <v>84</v>
      </c>
      <c r="BH4" s="112"/>
      <c r="BI4" s="112"/>
      <c r="BU4" s="121" t="s">
        <v>23</v>
      </c>
      <c r="BV4" s="122"/>
      <c r="BW4" s="122"/>
      <c r="BX4" s="122"/>
      <c r="BY4" s="122"/>
      <c r="BZ4" s="122"/>
      <c r="CA4" s="122"/>
      <c r="CB4" s="122"/>
      <c r="CC4" s="122"/>
      <c r="CD4" s="122"/>
      <c r="CE4" s="122"/>
    </row>
    <row r="5" spans="1:95" ht="15" customHeight="1" x14ac:dyDescent="0.25">
      <c r="C5" s="2"/>
      <c r="D5" s="2"/>
      <c r="S5" s="2"/>
      <c r="T5" s="2"/>
      <c r="AC5" s="2"/>
      <c r="AD5" s="2"/>
      <c r="AE5" s="2"/>
      <c r="AF5" s="2"/>
      <c r="AG5" s="2"/>
      <c r="AH5" s="2"/>
      <c r="AK5" s="2"/>
      <c r="AL5" s="2"/>
      <c r="AM5" s="2"/>
      <c r="AN5" s="2"/>
      <c r="AO5" s="2"/>
      <c r="AP5" s="2"/>
      <c r="BG5" s="2"/>
      <c r="BH5" s="2"/>
      <c r="CG5" s="121" t="s">
        <v>108</v>
      </c>
      <c r="CH5" s="121"/>
      <c r="CI5" s="121"/>
      <c r="CJ5" s="84"/>
      <c r="CK5" s="84"/>
      <c r="CL5" s="84"/>
      <c r="CM5" s="84"/>
      <c r="CN5" s="84"/>
      <c r="CO5" s="84"/>
      <c r="CP5" s="84"/>
      <c r="CQ5" s="84"/>
    </row>
    <row r="6" spans="1:95" ht="18" customHeight="1" x14ac:dyDescent="0.25">
      <c r="C6" s="3" t="s">
        <v>82</v>
      </c>
      <c r="D6" s="3" t="s">
        <v>57</v>
      </c>
      <c r="E6" s="3" t="s">
        <v>59</v>
      </c>
      <c r="F6" s="3" t="s">
        <v>28</v>
      </c>
      <c r="G6" s="3" t="s">
        <v>46</v>
      </c>
      <c r="H6" s="4"/>
      <c r="I6" s="4"/>
      <c r="J6" s="4"/>
      <c r="K6" s="4"/>
      <c r="L6" s="4"/>
      <c r="M6" s="4"/>
      <c r="N6" s="4"/>
      <c r="O6" s="4"/>
      <c r="P6" s="4"/>
      <c r="S6" s="3" t="s">
        <v>16</v>
      </c>
      <c r="T6" s="3" t="s">
        <v>22</v>
      </c>
      <c r="U6" s="3" t="s">
        <v>59</v>
      </c>
      <c r="V6" s="3" t="s">
        <v>57</v>
      </c>
      <c r="W6" s="3" t="s">
        <v>28</v>
      </c>
      <c r="AC6" s="3" t="s">
        <v>16</v>
      </c>
      <c r="AD6" s="3" t="s">
        <v>32</v>
      </c>
      <c r="AE6" s="3" t="s">
        <v>57</v>
      </c>
      <c r="AF6" s="3" t="s">
        <v>47</v>
      </c>
      <c r="AG6" s="4"/>
      <c r="AH6" s="4"/>
      <c r="AK6" s="3" t="s">
        <v>16</v>
      </c>
      <c r="AL6" s="3" t="s">
        <v>32</v>
      </c>
      <c r="AM6" s="3" t="s">
        <v>59</v>
      </c>
      <c r="AN6" s="3" t="s">
        <v>47</v>
      </c>
      <c r="AO6" s="100"/>
      <c r="AP6" s="4"/>
      <c r="AS6" s="3" t="s">
        <v>82</v>
      </c>
      <c r="AT6" s="3" t="s">
        <v>57</v>
      </c>
      <c r="AU6" s="80" t="s">
        <v>59</v>
      </c>
      <c r="BG6" s="97" t="s">
        <v>82</v>
      </c>
      <c r="BH6" s="97" t="s">
        <v>57</v>
      </c>
      <c r="BI6" s="97" t="s">
        <v>59</v>
      </c>
      <c r="BJ6" s="51"/>
      <c r="BK6" s="51"/>
      <c r="BU6" s="2"/>
      <c r="BV6" s="119" t="s">
        <v>24</v>
      </c>
      <c r="BW6" s="120"/>
      <c r="BX6" s="119" t="s">
        <v>27</v>
      </c>
      <c r="BY6" s="120"/>
      <c r="BZ6" s="119" t="s">
        <v>78</v>
      </c>
      <c r="CA6" s="120"/>
      <c r="CB6" s="119" t="s">
        <v>26</v>
      </c>
      <c r="CC6" s="120"/>
    </row>
    <row r="7" spans="1:95" ht="20.45" customHeight="1" x14ac:dyDescent="0.25">
      <c r="A7" s="16"/>
      <c r="B7" s="10"/>
      <c r="C7" s="5" t="s">
        <v>81</v>
      </c>
      <c r="D7" s="5">
        <v>83</v>
      </c>
      <c r="E7" s="5">
        <v>109</v>
      </c>
      <c r="F7" s="5">
        <f>D7+E7</f>
        <v>192</v>
      </c>
      <c r="G7" s="9">
        <f>D7/F7</f>
        <v>0.43229166666666669</v>
      </c>
      <c r="H7" s="11"/>
      <c r="I7" s="11"/>
      <c r="J7" s="11"/>
      <c r="K7" s="11"/>
      <c r="L7" s="11"/>
      <c r="M7" s="11"/>
      <c r="N7" s="11"/>
      <c r="O7" s="11"/>
      <c r="P7" s="11"/>
      <c r="S7" s="5" t="s">
        <v>126</v>
      </c>
      <c r="T7" s="5">
        <f>-V7</f>
        <v>-88</v>
      </c>
      <c r="U7" s="5">
        <v>29</v>
      </c>
      <c r="V7" s="5">
        <v>88</v>
      </c>
      <c r="W7" s="5">
        <f>U7+V7</f>
        <v>117</v>
      </c>
      <c r="AC7" s="5" t="s">
        <v>120</v>
      </c>
      <c r="AD7" s="9">
        <f>AE7/AF7</f>
        <v>0.75213675213675213</v>
      </c>
      <c r="AE7" s="5">
        <f>V7</f>
        <v>88</v>
      </c>
      <c r="AF7" s="5">
        <f>AE7+U7</f>
        <v>117</v>
      </c>
      <c r="AG7" s="89"/>
      <c r="AH7" s="11"/>
      <c r="AK7" s="5" t="s">
        <v>120</v>
      </c>
      <c r="AL7" s="9">
        <f t="shared" ref="AL7:AL12" si="0">AM7/AF7</f>
        <v>0.24786324786324787</v>
      </c>
      <c r="AM7" s="5">
        <f>U7</f>
        <v>29</v>
      </c>
      <c r="AN7" s="5">
        <f t="shared" ref="AN7:AN12" si="1">AF7</f>
        <v>117</v>
      </c>
      <c r="AO7" s="11"/>
      <c r="AP7" s="98"/>
      <c r="AS7" s="5" t="s">
        <v>81</v>
      </c>
      <c r="AT7" s="13">
        <v>30.788152610441799</v>
      </c>
      <c r="AU7" s="94">
        <v>32.931192660550501</v>
      </c>
      <c r="BG7" s="82" t="s">
        <v>81</v>
      </c>
      <c r="BH7" s="82">
        <v>57.783132530120497</v>
      </c>
      <c r="BI7" s="82">
        <v>60.4954128440367</v>
      </c>
      <c r="BJ7" s="11"/>
      <c r="BK7" s="11"/>
      <c r="BU7" s="3" t="s">
        <v>82</v>
      </c>
      <c r="BV7" s="3" t="s">
        <v>57</v>
      </c>
      <c r="BW7" s="3" t="s">
        <v>59</v>
      </c>
      <c r="BX7" s="3" t="s">
        <v>57</v>
      </c>
      <c r="BY7" s="3" t="s">
        <v>59</v>
      </c>
      <c r="BZ7" s="3" t="s">
        <v>57</v>
      </c>
      <c r="CA7" s="3" t="s">
        <v>59</v>
      </c>
      <c r="CB7" s="3" t="s">
        <v>57</v>
      </c>
      <c r="CC7" s="3" t="s">
        <v>59</v>
      </c>
      <c r="CG7" s="3" t="s">
        <v>28</v>
      </c>
      <c r="CH7" s="3" t="s">
        <v>57</v>
      </c>
      <c r="CI7" s="3" t="s">
        <v>59</v>
      </c>
    </row>
    <row r="8" spans="1:95" x14ac:dyDescent="0.25">
      <c r="A8" s="16"/>
      <c r="B8" s="10"/>
      <c r="C8" s="5" t="s">
        <v>2</v>
      </c>
      <c r="D8" s="5">
        <f>287+4+10</f>
        <v>301</v>
      </c>
      <c r="E8" s="5">
        <f>183+4</f>
        <v>187</v>
      </c>
      <c r="F8" s="5">
        <f t="shared" ref="F8:F24" si="2">D8+E8</f>
        <v>488</v>
      </c>
      <c r="G8" s="9">
        <f>D8/F8</f>
        <v>0.61680327868852458</v>
      </c>
      <c r="H8" s="11"/>
      <c r="I8" s="11"/>
      <c r="J8" s="11"/>
      <c r="K8" s="11"/>
      <c r="L8" s="11"/>
      <c r="M8" s="11"/>
      <c r="N8" s="11"/>
      <c r="O8" s="11"/>
      <c r="P8" s="11"/>
      <c r="S8" s="5" t="s">
        <v>127</v>
      </c>
      <c r="T8" s="5">
        <f t="shared" ref="T8:T15" si="3">-V8</f>
        <v>-225</v>
      </c>
      <c r="U8" s="5">
        <v>64</v>
      </c>
      <c r="V8" s="5">
        <v>225</v>
      </c>
      <c r="W8" s="5">
        <f t="shared" ref="W8:W15" si="4">U8+V8</f>
        <v>289</v>
      </c>
      <c r="AC8" s="5" t="s">
        <v>121</v>
      </c>
      <c r="AD8" s="9">
        <f t="shared" ref="AD8:AD13" si="5">AE8/AF8</f>
        <v>0.76765799256505574</v>
      </c>
      <c r="AE8" s="5">
        <f>V8+V9</f>
        <v>413</v>
      </c>
      <c r="AF8" s="5">
        <f>AE8+U8+U9</f>
        <v>538</v>
      </c>
      <c r="AG8" s="89"/>
      <c r="AH8" s="11"/>
      <c r="AK8" s="5" t="s">
        <v>121</v>
      </c>
      <c r="AL8" s="9">
        <f t="shared" si="0"/>
        <v>0.23234200743494424</v>
      </c>
      <c r="AM8" s="5">
        <f>U8+U9</f>
        <v>125</v>
      </c>
      <c r="AN8" s="5">
        <f t="shared" si="1"/>
        <v>538</v>
      </c>
      <c r="AO8" s="11"/>
      <c r="AP8" s="98"/>
      <c r="AS8" s="5" t="s">
        <v>2</v>
      </c>
      <c r="AT8" s="13">
        <v>15.46</v>
      </c>
      <c r="AU8" s="94">
        <v>23.32</v>
      </c>
      <c r="BG8" s="82" t="s">
        <v>2</v>
      </c>
      <c r="BH8" s="82">
        <v>44.59468438538206</v>
      </c>
      <c r="BI8" s="82">
        <v>52.235294117647058</v>
      </c>
      <c r="BJ8" s="11"/>
      <c r="BK8" s="11"/>
      <c r="BU8" s="5" t="s">
        <v>85</v>
      </c>
      <c r="BV8" s="5">
        <v>15</v>
      </c>
      <c r="BW8" s="5">
        <v>21</v>
      </c>
      <c r="BX8" s="24"/>
      <c r="BY8" s="24"/>
      <c r="BZ8" s="5"/>
      <c r="CA8" s="5"/>
      <c r="CB8" s="24"/>
      <c r="CC8" s="24"/>
      <c r="CG8" s="25">
        <f>CH8+CI8</f>
        <v>124</v>
      </c>
      <c r="CH8" s="25">
        <f>BV26+BX26+BZ26+CB26</f>
        <v>59</v>
      </c>
      <c r="CI8" s="25">
        <f>BW26+BY26+CA26+CC26</f>
        <v>65</v>
      </c>
    </row>
    <row r="9" spans="1:95" x14ac:dyDescent="0.25">
      <c r="A9" s="16"/>
      <c r="B9" s="10"/>
      <c r="C9" s="5" t="s">
        <v>3</v>
      </c>
      <c r="D9" s="5">
        <v>44</v>
      </c>
      <c r="E9" s="5">
        <v>20</v>
      </c>
      <c r="F9" s="5">
        <f>D9+E9</f>
        <v>64</v>
      </c>
      <c r="G9" s="9">
        <f t="shared" ref="G9:G24" si="6">D9/F9</f>
        <v>0.6875</v>
      </c>
      <c r="H9" s="11"/>
      <c r="I9" s="11"/>
      <c r="J9" s="11"/>
      <c r="K9" s="11"/>
      <c r="L9" s="11"/>
      <c r="M9" s="11"/>
      <c r="N9" s="11"/>
      <c r="O9" s="11"/>
      <c r="P9" s="11"/>
      <c r="S9" s="5" t="s">
        <v>128</v>
      </c>
      <c r="T9" s="5">
        <f t="shared" si="3"/>
        <v>-188</v>
      </c>
      <c r="U9" s="5">
        <v>61</v>
      </c>
      <c r="V9" s="5">
        <v>188</v>
      </c>
      <c r="W9" s="5">
        <f t="shared" si="4"/>
        <v>249</v>
      </c>
      <c r="AC9" s="5" t="s">
        <v>122</v>
      </c>
      <c r="AD9" s="9">
        <f t="shared" si="5"/>
        <v>0.7345971563981043</v>
      </c>
      <c r="AE9" s="5">
        <f>V10+V11</f>
        <v>620</v>
      </c>
      <c r="AF9" s="5">
        <f>AE9+U10+U11</f>
        <v>844</v>
      </c>
      <c r="AG9" s="89"/>
      <c r="AH9" s="11"/>
      <c r="AK9" s="5" t="s">
        <v>122</v>
      </c>
      <c r="AL9" s="9">
        <f t="shared" si="0"/>
        <v>0.26540284360189575</v>
      </c>
      <c r="AM9" s="5">
        <f>U10+U11</f>
        <v>224</v>
      </c>
      <c r="AN9" s="5">
        <f t="shared" si="1"/>
        <v>844</v>
      </c>
      <c r="AO9" s="11"/>
      <c r="AP9" s="98"/>
      <c r="AS9" s="5" t="s">
        <v>3</v>
      </c>
      <c r="AT9" s="13">
        <v>23.511363636363601</v>
      </c>
      <c r="AU9" s="94">
        <v>29.75</v>
      </c>
      <c r="BG9" s="82" t="s">
        <v>3</v>
      </c>
      <c r="BH9" s="82">
        <v>52.409090909090899</v>
      </c>
      <c r="BI9" s="82">
        <v>58.7</v>
      </c>
      <c r="BJ9" s="11"/>
      <c r="BK9" s="11"/>
      <c r="BU9" s="5" t="s">
        <v>2</v>
      </c>
      <c r="BV9" s="5"/>
      <c r="BW9" s="5"/>
      <c r="BX9" s="5">
        <v>1</v>
      </c>
      <c r="BY9" s="5"/>
      <c r="BZ9" s="5"/>
      <c r="CA9" s="5">
        <v>8</v>
      </c>
      <c r="CB9" s="5">
        <v>3</v>
      </c>
      <c r="CC9" s="5">
        <v>3</v>
      </c>
    </row>
    <row r="10" spans="1:95" x14ac:dyDescent="0.25">
      <c r="A10" s="16"/>
      <c r="B10" s="10"/>
      <c r="C10" s="5" t="s">
        <v>4</v>
      </c>
      <c r="D10" s="5">
        <v>31</v>
      </c>
      <c r="E10" s="5">
        <v>20</v>
      </c>
      <c r="F10" s="5">
        <f t="shared" si="2"/>
        <v>51</v>
      </c>
      <c r="G10" s="9">
        <f t="shared" si="6"/>
        <v>0.60784313725490191</v>
      </c>
      <c r="H10" s="11"/>
      <c r="I10" s="11"/>
      <c r="J10" s="11"/>
      <c r="K10" s="11"/>
      <c r="L10" s="11"/>
      <c r="M10" s="11"/>
      <c r="N10" s="11"/>
      <c r="O10" s="11"/>
      <c r="P10" s="11"/>
      <c r="S10" s="5" t="s">
        <v>129</v>
      </c>
      <c r="T10" s="5">
        <f t="shared" si="3"/>
        <v>-296</v>
      </c>
      <c r="U10" s="5">
        <v>113</v>
      </c>
      <c r="V10" s="5">
        <v>296</v>
      </c>
      <c r="W10" s="5">
        <f t="shared" si="4"/>
        <v>409</v>
      </c>
      <c r="AC10" s="5" t="s">
        <v>123</v>
      </c>
      <c r="AD10" s="9">
        <f t="shared" si="5"/>
        <v>0.61118881118881119</v>
      </c>
      <c r="AE10" s="5">
        <f>V12+V13</f>
        <v>437</v>
      </c>
      <c r="AF10" s="5">
        <f>AE10+U12+U13</f>
        <v>715</v>
      </c>
      <c r="AG10" s="89"/>
      <c r="AH10" s="11"/>
      <c r="AK10" s="5" t="s">
        <v>123</v>
      </c>
      <c r="AL10" s="9">
        <f t="shared" si="0"/>
        <v>0.38881118881118881</v>
      </c>
      <c r="AM10" s="5">
        <f>U12+U13</f>
        <v>278</v>
      </c>
      <c r="AN10" s="5">
        <f t="shared" si="1"/>
        <v>715</v>
      </c>
      <c r="AO10" s="11"/>
      <c r="AP10" s="98"/>
      <c r="AS10" s="5" t="s">
        <v>4</v>
      </c>
      <c r="AT10" s="13">
        <v>25.228494623655902</v>
      </c>
      <c r="AU10" s="94">
        <v>26.704166666666701</v>
      </c>
      <c r="BG10" s="82" t="s">
        <v>4</v>
      </c>
      <c r="BH10" s="82">
        <v>53.354838709677402</v>
      </c>
      <c r="BI10" s="82">
        <v>54.45</v>
      </c>
      <c r="BJ10" s="11"/>
      <c r="BK10" s="11"/>
      <c r="BU10" s="5" t="s">
        <v>3</v>
      </c>
      <c r="BV10" s="5"/>
      <c r="BW10" s="5"/>
      <c r="BX10" s="5">
        <v>1</v>
      </c>
      <c r="BY10" s="5"/>
      <c r="BZ10" s="5">
        <v>1</v>
      </c>
      <c r="CA10" s="5">
        <v>2</v>
      </c>
      <c r="CB10" s="5"/>
      <c r="CC10" s="5"/>
    </row>
    <row r="11" spans="1:95" x14ac:dyDescent="0.25">
      <c r="A11" s="16"/>
      <c r="B11" s="10"/>
      <c r="C11" s="5" t="s">
        <v>5</v>
      </c>
      <c r="D11" s="5">
        <v>80</v>
      </c>
      <c r="E11" s="5">
        <v>55</v>
      </c>
      <c r="F11" s="5">
        <f t="shared" si="2"/>
        <v>135</v>
      </c>
      <c r="G11" s="9">
        <f t="shared" si="6"/>
        <v>0.59259259259259256</v>
      </c>
      <c r="H11" s="11"/>
      <c r="I11" s="11"/>
      <c r="J11" s="11"/>
      <c r="K11" s="11"/>
      <c r="L11" s="11"/>
      <c r="M11" s="11"/>
      <c r="N11" s="11"/>
      <c r="O11" s="11"/>
      <c r="P11" s="11"/>
      <c r="S11" s="5" t="s">
        <v>130</v>
      </c>
      <c r="T11" s="5">
        <f t="shared" si="3"/>
        <v>-324</v>
      </c>
      <c r="U11" s="5">
        <v>111</v>
      </c>
      <c r="V11" s="5">
        <v>324</v>
      </c>
      <c r="W11" s="5">
        <f t="shared" si="4"/>
        <v>435</v>
      </c>
      <c r="AC11" s="5" t="s">
        <v>124</v>
      </c>
      <c r="AD11" s="9">
        <f t="shared" si="5"/>
        <v>0.43829787234042555</v>
      </c>
      <c r="AE11" s="5">
        <f>V14+V15</f>
        <v>206</v>
      </c>
      <c r="AF11" s="5">
        <f>AE11+U14+U15</f>
        <v>470</v>
      </c>
      <c r="AG11" s="89"/>
      <c r="AH11" s="11"/>
      <c r="AK11" s="5" t="s">
        <v>124</v>
      </c>
      <c r="AL11" s="9">
        <f t="shared" si="0"/>
        <v>0.5617021276595745</v>
      </c>
      <c r="AM11" s="5">
        <f>U14+U15</f>
        <v>264</v>
      </c>
      <c r="AN11" s="5">
        <f t="shared" si="1"/>
        <v>470</v>
      </c>
      <c r="AO11" s="11"/>
      <c r="AP11" s="98"/>
      <c r="AS11" s="5" t="s">
        <v>5</v>
      </c>
      <c r="AT11" s="13">
        <v>11.2458333333333</v>
      </c>
      <c r="AU11" s="94">
        <v>16.75</v>
      </c>
      <c r="BG11" s="82" t="s">
        <v>5</v>
      </c>
      <c r="BH11" s="82">
        <v>41.15</v>
      </c>
      <c r="BI11" s="82">
        <v>47.054545454545497</v>
      </c>
      <c r="BJ11" s="11"/>
      <c r="BK11" s="11"/>
      <c r="BU11" s="5" t="s">
        <v>4</v>
      </c>
      <c r="BV11" s="5"/>
      <c r="BW11" s="5"/>
      <c r="BX11" s="5">
        <v>1</v>
      </c>
      <c r="BY11" s="5"/>
      <c r="BZ11" s="5"/>
      <c r="CA11" s="5"/>
      <c r="CB11" s="5">
        <v>1</v>
      </c>
      <c r="CC11" s="5"/>
    </row>
    <row r="12" spans="1:95" x14ac:dyDescent="0.25">
      <c r="A12" s="16"/>
      <c r="B12" s="10"/>
      <c r="C12" s="5" t="s">
        <v>6</v>
      </c>
      <c r="D12" s="5">
        <v>19</v>
      </c>
      <c r="E12" s="5">
        <v>11</v>
      </c>
      <c r="F12" s="5">
        <f t="shared" si="2"/>
        <v>30</v>
      </c>
      <c r="G12" s="9">
        <f t="shared" si="6"/>
        <v>0.6333333333333333</v>
      </c>
      <c r="H12" s="11"/>
      <c r="I12" s="11"/>
      <c r="J12" s="11"/>
      <c r="K12" s="11"/>
      <c r="L12" s="11"/>
      <c r="M12" s="11"/>
      <c r="N12" s="11"/>
      <c r="O12" s="11"/>
      <c r="P12" s="11"/>
      <c r="S12" s="5" t="s">
        <v>131</v>
      </c>
      <c r="T12" s="5">
        <f t="shared" si="3"/>
        <v>-204</v>
      </c>
      <c r="U12" s="5">
        <v>95</v>
      </c>
      <c r="V12" s="5">
        <v>204</v>
      </c>
      <c r="W12" s="5">
        <f t="shared" si="4"/>
        <v>299</v>
      </c>
      <c r="AC12" s="5" t="s">
        <v>125</v>
      </c>
      <c r="AD12" s="9">
        <f t="shared" ref="AD12" si="7">AE12/AF12</f>
        <v>0.25</v>
      </c>
      <c r="AE12" s="5">
        <f>V16</f>
        <v>5</v>
      </c>
      <c r="AF12" s="5">
        <f>AE12+U16</f>
        <v>20</v>
      </c>
      <c r="AG12" s="89"/>
      <c r="AH12" s="11"/>
      <c r="AK12" s="5" t="s">
        <v>125</v>
      </c>
      <c r="AL12" s="9">
        <f t="shared" si="0"/>
        <v>0.75</v>
      </c>
      <c r="AM12" s="5">
        <f>U16</f>
        <v>15</v>
      </c>
      <c r="AN12" s="5">
        <f t="shared" si="1"/>
        <v>20</v>
      </c>
      <c r="AP12" s="98"/>
      <c r="AS12" s="5" t="s">
        <v>6</v>
      </c>
      <c r="AT12" s="13">
        <v>20.539473684210499</v>
      </c>
      <c r="AU12" s="94">
        <v>24.439393939393899</v>
      </c>
      <c r="BG12" s="82" t="s">
        <v>6</v>
      </c>
      <c r="BH12" s="82">
        <v>48.578947368421098</v>
      </c>
      <c r="BI12" s="82">
        <v>52.454545454545503</v>
      </c>
      <c r="BJ12" s="11"/>
      <c r="BK12" s="11"/>
      <c r="BU12" s="5" t="s">
        <v>5</v>
      </c>
      <c r="BV12" s="5"/>
      <c r="BW12" s="5"/>
      <c r="BX12" s="5">
        <v>1</v>
      </c>
      <c r="BY12" s="5"/>
      <c r="BZ12" s="5">
        <v>2</v>
      </c>
      <c r="CA12" s="79"/>
      <c r="CB12" s="5">
        <v>1</v>
      </c>
      <c r="CC12" s="5"/>
    </row>
    <row r="13" spans="1:95" x14ac:dyDescent="0.25">
      <c r="A13" s="16"/>
      <c r="B13" s="10"/>
      <c r="C13" s="5" t="s">
        <v>41</v>
      </c>
      <c r="D13" s="5">
        <v>66</v>
      </c>
      <c r="E13" s="5">
        <v>28</v>
      </c>
      <c r="F13" s="5">
        <f t="shared" si="2"/>
        <v>94</v>
      </c>
      <c r="G13" s="9">
        <f t="shared" si="6"/>
        <v>0.7021276595744681</v>
      </c>
      <c r="H13" s="11"/>
      <c r="I13" s="11"/>
      <c r="J13" s="11"/>
      <c r="K13" s="11"/>
      <c r="L13" s="11"/>
      <c r="M13" s="11"/>
      <c r="N13" s="11"/>
      <c r="O13" s="11"/>
      <c r="P13" s="11"/>
      <c r="S13" s="5" t="s">
        <v>132</v>
      </c>
      <c r="T13" s="5">
        <f t="shared" si="3"/>
        <v>-233</v>
      </c>
      <c r="U13" s="5">
        <v>183</v>
      </c>
      <c r="V13" s="5">
        <v>233</v>
      </c>
      <c r="W13" s="5">
        <f t="shared" si="4"/>
        <v>416</v>
      </c>
      <c r="AC13" s="5" t="s">
        <v>28</v>
      </c>
      <c r="AD13" s="9">
        <f t="shared" si="5"/>
        <v>0.65421597633136097</v>
      </c>
      <c r="AE13" s="5">
        <f>SUM(AE7:AE12)</f>
        <v>1769</v>
      </c>
      <c r="AF13" s="5">
        <f>AF7+AF8+AF9+AF10+AF11+AF12</f>
        <v>2704</v>
      </c>
      <c r="AH13" s="11"/>
      <c r="AK13" s="5" t="s">
        <v>28</v>
      </c>
      <c r="AL13" s="9">
        <f>AM13/AN13</f>
        <v>0.34578402366863903</v>
      </c>
      <c r="AM13" s="5">
        <f>SUM(AM7:AM12)</f>
        <v>935</v>
      </c>
      <c r="AN13" s="5">
        <f>SUM(AN7:AN12)</f>
        <v>2704</v>
      </c>
      <c r="AP13" s="98"/>
      <c r="AS13" s="5" t="s">
        <v>41</v>
      </c>
      <c r="AT13" s="13">
        <v>14.3674242424242</v>
      </c>
      <c r="AU13" s="94">
        <v>22.446428571428601</v>
      </c>
      <c r="BG13" s="82" t="s">
        <v>41</v>
      </c>
      <c r="BH13" s="82">
        <v>43.772727272727302</v>
      </c>
      <c r="BI13" s="82">
        <v>52.25</v>
      </c>
      <c r="BJ13" s="11"/>
      <c r="BK13" s="11"/>
      <c r="BU13" s="5" t="s">
        <v>6</v>
      </c>
      <c r="BV13" s="5"/>
      <c r="BW13" s="5"/>
      <c r="BX13" s="5">
        <v>1</v>
      </c>
      <c r="BY13" s="5"/>
      <c r="BZ13" s="5"/>
      <c r="CA13" s="5"/>
      <c r="CB13" s="5"/>
      <c r="CC13" s="5"/>
    </row>
    <row r="14" spans="1:95" x14ac:dyDescent="0.25">
      <c r="A14" s="16"/>
      <c r="B14" s="10"/>
      <c r="C14" s="5" t="s">
        <v>43</v>
      </c>
      <c r="D14" s="5">
        <v>88</v>
      </c>
      <c r="E14" s="5">
        <v>49</v>
      </c>
      <c r="F14" s="5">
        <f t="shared" si="2"/>
        <v>137</v>
      </c>
      <c r="G14" s="9">
        <f t="shared" si="6"/>
        <v>0.64233576642335766</v>
      </c>
      <c r="H14" s="11"/>
      <c r="I14" s="11"/>
      <c r="J14" s="11"/>
      <c r="K14" s="11"/>
      <c r="L14" s="11"/>
      <c r="M14" s="11"/>
      <c r="N14" s="11"/>
      <c r="O14" s="11"/>
      <c r="P14" s="11"/>
      <c r="S14" s="5" t="s">
        <v>133</v>
      </c>
      <c r="T14" s="5">
        <f t="shared" si="3"/>
        <v>-154</v>
      </c>
      <c r="U14" s="5">
        <v>187</v>
      </c>
      <c r="V14" s="5">
        <v>154</v>
      </c>
      <c r="W14" s="5">
        <f t="shared" si="4"/>
        <v>341</v>
      </c>
      <c r="AH14" s="11"/>
      <c r="AP14" s="11"/>
      <c r="AS14" s="5" t="s">
        <v>43</v>
      </c>
      <c r="AT14" s="13">
        <v>19.8674242424242</v>
      </c>
      <c r="AU14" s="94">
        <v>23.581632653061199</v>
      </c>
      <c r="BG14" s="82" t="s">
        <v>43</v>
      </c>
      <c r="BH14" s="82">
        <v>48.545454545454497</v>
      </c>
      <c r="BI14" s="82">
        <v>54.3061224489796</v>
      </c>
      <c r="BJ14" s="11"/>
      <c r="BK14" s="11"/>
      <c r="BU14" s="5" t="s">
        <v>41</v>
      </c>
      <c r="BV14" s="5"/>
      <c r="BW14" s="5"/>
      <c r="BX14" s="5"/>
      <c r="BY14" s="5">
        <v>1</v>
      </c>
      <c r="BZ14" s="5">
        <v>2</v>
      </c>
      <c r="CA14" s="5">
        <v>3</v>
      </c>
      <c r="CB14" s="5"/>
      <c r="CC14" s="5"/>
    </row>
    <row r="15" spans="1:95" x14ac:dyDescent="0.25">
      <c r="A15" s="16"/>
      <c r="B15" s="10"/>
      <c r="C15" s="5" t="s">
        <v>7</v>
      </c>
      <c r="D15" s="5">
        <v>303</v>
      </c>
      <c r="E15" s="5">
        <v>116</v>
      </c>
      <c r="F15" s="5">
        <f t="shared" si="2"/>
        <v>419</v>
      </c>
      <c r="G15" s="9">
        <f t="shared" si="6"/>
        <v>0.72315035799522676</v>
      </c>
      <c r="H15" s="11"/>
      <c r="I15" s="11"/>
      <c r="J15" s="11"/>
      <c r="K15" s="11"/>
      <c r="L15" s="11"/>
      <c r="M15" s="11"/>
      <c r="N15" s="11"/>
      <c r="O15" s="11"/>
      <c r="P15" s="11"/>
      <c r="S15" s="5" t="s">
        <v>134</v>
      </c>
      <c r="T15" s="5">
        <f t="shared" si="3"/>
        <v>-52</v>
      </c>
      <c r="U15" s="5">
        <v>77</v>
      </c>
      <c r="V15" s="5">
        <v>52</v>
      </c>
      <c r="W15" s="5">
        <f t="shared" si="4"/>
        <v>129</v>
      </c>
      <c r="AH15" s="11"/>
      <c r="AP15" s="11"/>
      <c r="AS15" s="5" t="s">
        <v>7</v>
      </c>
      <c r="AT15" s="94">
        <v>12.6949944994499</v>
      </c>
      <c r="AU15" s="94">
        <v>15.045977011494299</v>
      </c>
      <c r="BG15" s="82" t="s">
        <v>7</v>
      </c>
      <c r="BH15" s="82">
        <v>41.534653465346501</v>
      </c>
      <c r="BI15" s="82">
        <v>43.637931034482797</v>
      </c>
      <c r="BJ15" s="11"/>
      <c r="BK15" s="11"/>
      <c r="BU15" s="5" t="s">
        <v>43</v>
      </c>
      <c r="BV15" s="5"/>
      <c r="BW15" s="5"/>
      <c r="BX15" s="5"/>
      <c r="BY15" s="5">
        <v>1</v>
      </c>
      <c r="BZ15" s="5">
        <v>5</v>
      </c>
      <c r="CA15" s="5">
        <v>4</v>
      </c>
      <c r="CB15" s="5"/>
      <c r="CC15" s="5">
        <v>1</v>
      </c>
    </row>
    <row r="16" spans="1:95" x14ac:dyDescent="0.25">
      <c r="A16" s="16"/>
      <c r="B16" s="10"/>
      <c r="C16" s="5" t="s">
        <v>44</v>
      </c>
      <c r="D16" s="5">
        <v>174</v>
      </c>
      <c r="E16" s="5">
        <v>102</v>
      </c>
      <c r="F16" s="5">
        <f t="shared" si="2"/>
        <v>276</v>
      </c>
      <c r="G16" s="9">
        <f t="shared" si="6"/>
        <v>0.63043478260869568</v>
      </c>
      <c r="H16" s="11"/>
      <c r="I16" s="11"/>
      <c r="J16" s="11"/>
      <c r="K16" s="11"/>
      <c r="L16" s="11"/>
      <c r="M16" s="11"/>
      <c r="N16" s="11"/>
      <c r="O16" s="11"/>
      <c r="P16" s="11"/>
      <c r="S16" s="5" t="s">
        <v>125</v>
      </c>
      <c r="T16" s="5">
        <f t="shared" ref="T16" si="8">-V16</f>
        <v>-5</v>
      </c>
      <c r="U16" s="5">
        <v>15</v>
      </c>
      <c r="V16" s="5">
        <v>5</v>
      </c>
      <c r="W16" s="5">
        <f t="shared" ref="W16" si="9">U16+V16</f>
        <v>20</v>
      </c>
      <c r="AS16" s="5" t="s">
        <v>44</v>
      </c>
      <c r="AT16" s="13">
        <v>17.9976053639847</v>
      </c>
      <c r="AU16" s="94">
        <v>22.425653594771202</v>
      </c>
      <c r="BG16" s="82" t="s">
        <v>44</v>
      </c>
      <c r="BH16" s="82">
        <v>47.080459770114899</v>
      </c>
      <c r="BI16" s="82">
        <v>51.176470588235297</v>
      </c>
      <c r="BJ16" s="11"/>
      <c r="BK16" s="11"/>
      <c r="BU16" s="5" t="s">
        <v>7</v>
      </c>
      <c r="BV16" s="5"/>
      <c r="BW16" s="5"/>
      <c r="BX16" s="5"/>
      <c r="BY16" s="5">
        <v>1</v>
      </c>
      <c r="BZ16" s="5">
        <v>3</v>
      </c>
      <c r="CA16" s="5">
        <v>1</v>
      </c>
      <c r="CB16" s="5">
        <v>4</v>
      </c>
      <c r="CC16" s="5">
        <v>2</v>
      </c>
    </row>
    <row r="17" spans="1:81" x14ac:dyDescent="0.25">
      <c r="A17" s="16"/>
      <c r="B17" s="10"/>
      <c r="C17" s="5" t="s">
        <v>8</v>
      </c>
      <c r="D17" s="5">
        <v>36</v>
      </c>
      <c r="E17" s="5">
        <v>24</v>
      </c>
      <c r="F17" s="5">
        <f t="shared" si="2"/>
        <v>60</v>
      </c>
      <c r="G17" s="9">
        <f t="shared" si="6"/>
        <v>0.6</v>
      </c>
      <c r="H17" s="11"/>
      <c r="I17" s="11"/>
      <c r="J17" s="11"/>
      <c r="K17" s="11"/>
      <c r="L17" s="11"/>
      <c r="M17" s="11"/>
      <c r="N17" s="11"/>
      <c r="O17" s="11"/>
      <c r="P17" s="11"/>
      <c r="S17" s="37" t="s">
        <v>28</v>
      </c>
      <c r="T17" s="37"/>
      <c r="U17" s="37">
        <f>U7+U8+U9+U10+U11+U12+U13+U14+U15+U16</f>
        <v>935</v>
      </c>
      <c r="V17" s="37">
        <f>V7+V8+V9+V10+V11+V12+V13+V14+V15+V16</f>
        <v>1769</v>
      </c>
      <c r="W17" s="37">
        <f>V17+U17</f>
        <v>2704</v>
      </c>
      <c r="AS17" s="5" t="s">
        <v>8</v>
      </c>
      <c r="AT17" s="13">
        <v>14.4814814814815</v>
      </c>
      <c r="AU17" s="94">
        <v>24.1458333333333</v>
      </c>
      <c r="BG17" s="82" t="s">
        <v>8</v>
      </c>
      <c r="BH17" s="82">
        <v>43.8888888888889</v>
      </c>
      <c r="BI17" s="82">
        <v>53.125</v>
      </c>
      <c r="BJ17" s="11"/>
      <c r="BK17" s="11"/>
      <c r="BU17" s="5" t="s">
        <v>44</v>
      </c>
      <c r="BV17" s="5"/>
      <c r="BW17" s="5"/>
      <c r="BX17" s="5">
        <v>1</v>
      </c>
      <c r="BY17" s="5"/>
      <c r="BZ17" s="5">
        <v>1</v>
      </c>
      <c r="CA17" s="5">
        <v>2</v>
      </c>
      <c r="CB17" s="5">
        <v>2</v>
      </c>
      <c r="CC17" s="5">
        <v>1</v>
      </c>
    </row>
    <row r="18" spans="1:81" x14ac:dyDescent="0.25">
      <c r="A18" s="16"/>
      <c r="B18" s="10"/>
      <c r="C18" s="5" t="s">
        <v>9</v>
      </c>
      <c r="D18" s="5">
        <v>97</v>
      </c>
      <c r="E18" s="5">
        <v>55</v>
      </c>
      <c r="F18" s="5">
        <f t="shared" si="2"/>
        <v>152</v>
      </c>
      <c r="G18" s="9">
        <f t="shared" si="6"/>
        <v>0.63815789473684215</v>
      </c>
      <c r="H18" s="11"/>
      <c r="I18" s="11"/>
      <c r="J18" s="11"/>
      <c r="K18" s="11"/>
      <c r="L18" s="11"/>
      <c r="M18" s="11"/>
      <c r="N18" s="11"/>
      <c r="O18" s="11"/>
      <c r="P18" s="11"/>
      <c r="AS18" s="5" t="s">
        <v>9</v>
      </c>
      <c r="AT18" s="13">
        <v>17.034364261168399</v>
      </c>
      <c r="AU18" s="94">
        <v>22.5787878787879</v>
      </c>
      <c r="BG18" s="82" t="s">
        <v>9</v>
      </c>
      <c r="BH18" s="82">
        <v>47.288659793814404</v>
      </c>
      <c r="BI18" s="82">
        <v>51.363636363636402</v>
      </c>
      <c r="BJ18" s="11"/>
      <c r="BK18" s="11"/>
      <c r="BU18" s="5" t="s">
        <v>8</v>
      </c>
      <c r="BV18" s="5"/>
      <c r="BW18" s="5"/>
      <c r="BX18" s="5"/>
      <c r="BY18" s="5">
        <v>1</v>
      </c>
      <c r="BZ18" s="5">
        <v>1</v>
      </c>
      <c r="CA18" s="5">
        <v>1</v>
      </c>
      <c r="CB18" s="79">
        <v>1</v>
      </c>
      <c r="CC18" s="79"/>
    </row>
    <row r="19" spans="1:81" x14ac:dyDescent="0.25">
      <c r="A19" s="16"/>
      <c r="B19" s="10"/>
      <c r="C19" s="5" t="s">
        <v>42</v>
      </c>
      <c r="D19" s="5">
        <v>48</v>
      </c>
      <c r="E19" s="5">
        <v>22</v>
      </c>
      <c r="F19" s="5">
        <f t="shared" si="2"/>
        <v>70</v>
      </c>
      <c r="G19" s="9">
        <f t="shared" si="6"/>
        <v>0.68571428571428572</v>
      </c>
      <c r="H19" s="11"/>
      <c r="I19" s="11"/>
      <c r="J19" s="11"/>
      <c r="K19" s="11"/>
      <c r="L19" s="11"/>
      <c r="M19" s="11"/>
      <c r="N19" s="11"/>
      <c r="O19" s="11"/>
      <c r="P19" s="11"/>
      <c r="AS19" s="5" t="s">
        <v>42</v>
      </c>
      <c r="AT19" s="13">
        <v>13.8489583333333</v>
      </c>
      <c r="AU19" s="94">
        <v>20.4962121212121</v>
      </c>
      <c r="BG19" s="82" t="s">
        <v>42</v>
      </c>
      <c r="BH19" s="82">
        <v>42.9583333333333</v>
      </c>
      <c r="BI19" s="82">
        <v>48.909090909090899</v>
      </c>
      <c r="BJ19" s="11"/>
      <c r="BK19" s="11"/>
      <c r="BU19" s="5" t="s">
        <v>9</v>
      </c>
      <c r="BV19" s="5"/>
      <c r="BW19" s="5"/>
      <c r="BX19" s="5"/>
      <c r="BY19" s="5">
        <v>1</v>
      </c>
      <c r="BZ19" s="5">
        <v>1</v>
      </c>
      <c r="CA19" s="5">
        <v>3</v>
      </c>
      <c r="CB19" s="5">
        <v>1</v>
      </c>
      <c r="CC19" s="5">
        <v>2</v>
      </c>
    </row>
    <row r="20" spans="1:81" x14ac:dyDescent="0.25">
      <c r="A20" s="16"/>
      <c r="B20" s="10"/>
      <c r="C20" s="5" t="s">
        <v>10</v>
      </c>
      <c r="D20" s="5">
        <v>8</v>
      </c>
      <c r="E20" s="5">
        <v>6</v>
      </c>
      <c r="F20" s="5">
        <f t="shared" si="2"/>
        <v>14</v>
      </c>
      <c r="G20" s="9">
        <f t="shared" si="6"/>
        <v>0.5714285714285714</v>
      </c>
      <c r="H20" s="11"/>
      <c r="I20" s="11"/>
      <c r="J20" s="11"/>
      <c r="K20" s="11"/>
      <c r="L20" s="11"/>
      <c r="M20" s="11"/>
      <c r="N20" s="11"/>
      <c r="O20" s="11"/>
      <c r="P20" s="11"/>
      <c r="AS20" s="5" t="s">
        <v>10</v>
      </c>
      <c r="AT20" s="13">
        <v>14.9895833333333</v>
      </c>
      <c r="AU20" s="94">
        <v>23.5833333333333</v>
      </c>
      <c r="BG20" s="82" t="s">
        <v>10</v>
      </c>
      <c r="BH20" s="82">
        <v>44.5</v>
      </c>
      <c r="BI20" s="82">
        <v>52.6666666666667</v>
      </c>
      <c r="BJ20" s="11"/>
      <c r="BK20" s="11"/>
      <c r="BU20" s="5" t="s">
        <v>42</v>
      </c>
      <c r="BV20" s="5"/>
      <c r="BW20" s="5"/>
      <c r="BX20" s="5"/>
      <c r="BY20" s="5">
        <v>1</v>
      </c>
      <c r="BZ20" s="5"/>
      <c r="CA20" s="5"/>
      <c r="CB20" s="5">
        <v>1</v>
      </c>
      <c r="CC20" s="5"/>
    </row>
    <row r="21" spans="1:81" x14ac:dyDescent="0.25">
      <c r="A21" s="16"/>
      <c r="B21" s="10"/>
      <c r="C21" s="5" t="s">
        <v>11</v>
      </c>
      <c r="D21" s="5">
        <v>252</v>
      </c>
      <c r="E21" s="5">
        <v>75</v>
      </c>
      <c r="F21" s="5">
        <f t="shared" si="2"/>
        <v>327</v>
      </c>
      <c r="G21" s="9">
        <f t="shared" si="6"/>
        <v>0.77064220183486243</v>
      </c>
      <c r="H21" s="11"/>
      <c r="I21" s="11"/>
      <c r="J21" s="11"/>
      <c r="K21" s="11"/>
      <c r="L21" s="11"/>
      <c r="M21" s="11"/>
      <c r="N21" s="11"/>
      <c r="O21" s="11"/>
      <c r="P21" s="11"/>
      <c r="AS21" s="5" t="s">
        <v>11</v>
      </c>
      <c r="AT21" s="13">
        <v>19.9140211640212</v>
      </c>
      <c r="AU21" s="94">
        <v>22.095555555555599</v>
      </c>
      <c r="BG21" s="82" t="s">
        <v>11</v>
      </c>
      <c r="BH21" s="82">
        <v>48.8333333333333</v>
      </c>
      <c r="BI21" s="82">
        <v>51.613333333333301</v>
      </c>
      <c r="BJ21" s="11"/>
      <c r="BK21" s="11"/>
      <c r="BU21" s="5" t="s">
        <v>10</v>
      </c>
      <c r="BV21" s="5"/>
      <c r="BW21" s="5"/>
      <c r="BX21" s="5"/>
      <c r="BY21" s="5">
        <v>1</v>
      </c>
      <c r="BZ21" s="5"/>
      <c r="CA21" s="5"/>
      <c r="CB21" s="5"/>
      <c r="CC21" s="5"/>
    </row>
    <row r="22" spans="1:81" x14ac:dyDescent="0.25">
      <c r="A22" s="16"/>
      <c r="B22" s="10"/>
      <c r="C22" s="5" t="s">
        <v>12</v>
      </c>
      <c r="D22" s="5">
        <v>47</v>
      </c>
      <c r="E22" s="5">
        <v>24</v>
      </c>
      <c r="F22" s="5">
        <f t="shared" si="2"/>
        <v>71</v>
      </c>
      <c r="G22" s="9">
        <f t="shared" si="6"/>
        <v>0.6619718309859155</v>
      </c>
      <c r="H22" s="11"/>
      <c r="I22" s="11"/>
      <c r="J22" s="11"/>
      <c r="K22" s="11"/>
      <c r="L22" s="11"/>
      <c r="M22" s="11"/>
      <c r="N22" s="11"/>
      <c r="O22" s="11"/>
      <c r="P22" s="11"/>
      <c r="AS22" s="5" t="s">
        <v>12</v>
      </c>
      <c r="AT22" s="13">
        <v>15.218085106383</v>
      </c>
      <c r="AU22" s="94">
        <v>22.0104166666667</v>
      </c>
      <c r="BG22" s="82" t="s">
        <v>12</v>
      </c>
      <c r="BH22" s="82">
        <v>45.170212765957402</v>
      </c>
      <c r="BI22" s="82">
        <v>51</v>
      </c>
      <c r="BJ22" s="11"/>
      <c r="BK22" s="11"/>
      <c r="BU22" s="5" t="s">
        <v>11</v>
      </c>
      <c r="BV22" s="5"/>
      <c r="BW22" s="5"/>
      <c r="BX22" s="5">
        <v>1</v>
      </c>
      <c r="BY22" s="5"/>
      <c r="BZ22" s="5">
        <v>1</v>
      </c>
      <c r="CA22" s="5"/>
      <c r="CB22" s="5">
        <v>3</v>
      </c>
      <c r="CC22" s="5"/>
    </row>
    <row r="23" spans="1:81" x14ac:dyDescent="0.25">
      <c r="A23" s="16"/>
      <c r="B23" s="10"/>
      <c r="C23" s="5" t="s">
        <v>13</v>
      </c>
      <c r="D23" s="5">
        <v>17</v>
      </c>
      <c r="E23" s="5">
        <v>6</v>
      </c>
      <c r="F23" s="5">
        <f t="shared" si="2"/>
        <v>23</v>
      </c>
      <c r="G23" s="9">
        <f t="shared" si="6"/>
        <v>0.73913043478260865</v>
      </c>
      <c r="H23" s="11"/>
      <c r="I23" s="11"/>
      <c r="J23" s="11"/>
      <c r="K23" s="11"/>
      <c r="L23" s="11"/>
      <c r="M23" s="11"/>
      <c r="N23" s="11"/>
      <c r="O23" s="11"/>
      <c r="P23" s="11"/>
      <c r="AS23" s="5" t="s">
        <v>13</v>
      </c>
      <c r="AT23" s="94">
        <v>23.647058823529399</v>
      </c>
      <c r="AU23" s="94">
        <v>25.8611111111111</v>
      </c>
      <c r="BG23" s="82" t="s">
        <v>13</v>
      </c>
      <c r="BH23" s="82">
        <v>51.882352941176499</v>
      </c>
      <c r="BI23" s="82">
        <v>52.8333333333333</v>
      </c>
      <c r="BJ23" s="11"/>
      <c r="BK23" s="11"/>
      <c r="BU23" s="5" t="s">
        <v>12</v>
      </c>
      <c r="BV23" s="5"/>
      <c r="BW23" s="5"/>
      <c r="BX23" s="5"/>
      <c r="BY23" s="5">
        <v>1</v>
      </c>
      <c r="BZ23" s="5"/>
      <c r="CA23" s="5"/>
      <c r="CB23" s="5"/>
      <c r="CC23" s="5">
        <v>1</v>
      </c>
    </row>
    <row r="24" spans="1:81" ht="15.75" thickBot="1" x14ac:dyDescent="0.3">
      <c r="A24" s="16"/>
      <c r="B24" s="10"/>
      <c r="C24" s="38" t="s">
        <v>14</v>
      </c>
      <c r="D24" s="38">
        <v>75</v>
      </c>
      <c r="E24" s="38">
        <v>26</v>
      </c>
      <c r="F24" s="5">
        <f t="shared" si="2"/>
        <v>101</v>
      </c>
      <c r="G24" s="39">
        <f t="shared" si="6"/>
        <v>0.74257425742574257</v>
      </c>
      <c r="H24" s="11"/>
      <c r="I24" s="11"/>
      <c r="J24" s="11"/>
      <c r="K24" s="11"/>
      <c r="L24" s="11"/>
      <c r="M24" s="11"/>
      <c r="N24" s="11"/>
      <c r="O24" s="11"/>
      <c r="P24" s="11"/>
      <c r="AS24" s="5" t="s">
        <v>14</v>
      </c>
      <c r="AT24" s="13">
        <v>14.471111111111099</v>
      </c>
      <c r="AU24" s="94">
        <v>16.9583333333333</v>
      </c>
      <c r="BG24" s="82" t="s">
        <v>14</v>
      </c>
      <c r="BH24" s="82">
        <v>43.226666666666702</v>
      </c>
      <c r="BI24" s="82">
        <v>46.307692307692299</v>
      </c>
      <c r="BJ24" s="11"/>
      <c r="BK24" s="11"/>
      <c r="BU24" s="5" t="s">
        <v>13</v>
      </c>
      <c r="BV24" s="5"/>
      <c r="BW24" s="5"/>
      <c r="BX24" s="5"/>
      <c r="BY24" s="5">
        <v>1</v>
      </c>
      <c r="BZ24" s="5"/>
      <c r="CA24" s="5"/>
      <c r="CB24" s="5"/>
      <c r="CC24" s="5"/>
    </row>
    <row r="25" spans="1:81" ht="19.5" thickBot="1" x14ac:dyDescent="0.3">
      <c r="C25" s="40" t="s">
        <v>28</v>
      </c>
      <c r="D25" s="41">
        <f>SUM(D7:D24)</f>
        <v>1769</v>
      </c>
      <c r="E25" s="41">
        <f>SUM(E7:E24)</f>
        <v>935</v>
      </c>
      <c r="F25" s="41">
        <f>SUM(F7:F24)</f>
        <v>2704</v>
      </c>
      <c r="G25" s="42">
        <f t="shared" ref="G25" si="10">D25/F25</f>
        <v>0.65421597633136097</v>
      </c>
      <c r="H25" s="11"/>
      <c r="I25" s="11"/>
      <c r="AS25" s="47"/>
      <c r="BG25" s="48"/>
      <c r="BJ25" s="51"/>
      <c r="BK25" s="51"/>
      <c r="BU25" s="5" t="s">
        <v>14</v>
      </c>
      <c r="BV25" s="5"/>
      <c r="BW25" s="5"/>
      <c r="BX25" s="5">
        <v>1</v>
      </c>
      <c r="BY25" s="5"/>
      <c r="BZ25" s="5">
        <v>2</v>
      </c>
      <c r="CA25" s="5">
        <v>1</v>
      </c>
      <c r="CB25" s="24"/>
      <c r="CC25" s="24"/>
    </row>
    <row r="26" spans="1:81" x14ac:dyDescent="0.25">
      <c r="BJ26" s="51"/>
      <c r="BK26" s="51"/>
      <c r="BU26" s="43" t="s">
        <v>17</v>
      </c>
      <c r="BV26" s="44">
        <f t="shared" ref="BV26:BW26" si="11">SUM(BV8:BV25)</f>
        <v>15</v>
      </c>
      <c r="BW26" s="44">
        <f t="shared" si="11"/>
        <v>21</v>
      </c>
      <c r="BX26" s="44">
        <f>SUM(BX8:BX25)</f>
        <v>8</v>
      </c>
      <c r="BY26" s="44">
        <f>SUM(BY8:BY25)</f>
        <v>9</v>
      </c>
      <c r="BZ26" s="44">
        <f>SUM(BZ8:BZ25)</f>
        <v>19</v>
      </c>
      <c r="CA26" s="44">
        <f>SUM(CA8:CA25)</f>
        <v>25</v>
      </c>
      <c r="CB26" s="44">
        <f t="shared" ref="CB26:CC26" si="12">SUM(CB8:CB25)</f>
        <v>17</v>
      </c>
      <c r="CC26" s="44">
        <f t="shared" si="12"/>
        <v>10</v>
      </c>
    </row>
    <row r="27" spans="1:81" x14ac:dyDescent="0.25">
      <c r="F27" s="10"/>
      <c r="BV27" s="115">
        <f>SUM(BV26:BW26)</f>
        <v>36</v>
      </c>
      <c r="BW27" s="116"/>
      <c r="BX27" s="117">
        <f>SUM(BX26:BY26)</f>
        <v>17</v>
      </c>
      <c r="BY27" s="118"/>
      <c r="BZ27" s="117">
        <f>SUM(BZ26:CA26)</f>
        <v>44</v>
      </c>
      <c r="CA27" s="117"/>
      <c r="CB27" s="115">
        <f>SUM(CB26:CC26)</f>
        <v>27</v>
      </c>
      <c r="CC27" s="116"/>
    </row>
    <row r="28" spans="1:81" ht="22.15" customHeight="1" x14ac:dyDescent="0.25">
      <c r="BV28" s="119" t="s">
        <v>24</v>
      </c>
      <c r="BW28" s="120"/>
      <c r="BX28" s="119" t="s">
        <v>27</v>
      </c>
      <c r="BY28" s="120"/>
      <c r="BZ28" s="119" t="s">
        <v>25</v>
      </c>
      <c r="CA28" s="120"/>
      <c r="CB28" s="119" t="s">
        <v>26</v>
      </c>
      <c r="CC28" s="120"/>
    </row>
    <row r="29" spans="1:81" x14ac:dyDescent="0.25">
      <c r="BV29" s="46">
        <f>BV26/BV27</f>
        <v>0.41666666666666669</v>
      </c>
      <c r="BW29" s="46">
        <f>BW26/BV27</f>
        <v>0.58333333333333337</v>
      </c>
      <c r="BX29" s="46">
        <f>BX26/BX27</f>
        <v>0.47058823529411764</v>
      </c>
      <c r="BY29" s="46">
        <f>BY26/BX27</f>
        <v>0.52941176470588236</v>
      </c>
      <c r="BZ29" s="46">
        <f t="shared" ref="BZ29:CB29" si="13">BZ26/BZ27</f>
        <v>0.43181818181818182</v>
      </c>
      <c r="CA29" s="46">
        <f>CA26/BZ27</f>
        <v>0.56818181818181823</v>
      </c>
      <c r="CB29" s="46">
        <f t="shared" si="13"/>
        <v>0.62962962962962965</v>
      </c>
      <c r="CC29" s="46">
        <f>CC26/CB27</f>
        <v>0.37037037037037035</v>
      </c>
    </row>
    <row r="30" spans="1:81" x14ac:dyDescent="0.25">
      <c r="BV30" s="45"/>
    </row>
  </sheetData>
  <sheetProtection algorithmName="SHA-512" hashValue="HERc+5cUMvxeT4XZvy3AV7bOJuTmyDe2EMcU3jtrlWzfgW9JzejtQgCyUWcPeR6psvyOcz+Zg6Z/AlwLuI4GoA==" saltValue="eAyPhUFa22aGmg0FhzFbJA==" spinCount="100000" sheet="1" objects="1" scenarios="1"/>
  <mergeCells count="20">
    <mergeCell ref="CG5:CI5"/>
    <mergeCell ref="BV28:BW28"/>
    <mergeCell ref="BZ28:CA28"/>
    <mergeCell ref="CB28:CC28"/>
    <mergeCell ref="BX28:BY28"/>
    <mergeCell ref="C4:G4"/>
    <mergeCell ref="AS4:AY4"/>
    <mergeCell ref="BV27:BW27"/>
    <mergeCell ref="BZ27:CA27"/>
    <mergeCell ref="CB27:CC27"/>
    <mergeCell ref="BX27:BY27"/>
    <mergeCell ref="BZ6:CA6"/>
    <mergeCell ref="CB6:CC6"/>
    <mergeCell ref="BX6:BY6"/>
    <mergeCell ref="BU4:CE4"/>
    <mergeCell ref="S4:V4"/>
    <mergeCell ref="BG4:BI4"/>
    <mergeCell ref="BV6:BW6"/>
    <mergeCell ref="AC4:AE4"/>
    <mergeCell ref="AK4:AM4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BW29 CA29 CC2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</sheetPr>
  <dimension ref="B1:AI26"/>
  <sheetViews>
    <sheetView showGridLines="0" showRowColHeaders="0" topLeftCell="A5" workbookViewId="0">
      <selection activeCell="A5" sqref="A5"/>
    </sheetView>
  </sheetViews>
  <sheetFormatPr baseColWidth="10" defaultRowHeight="15" x14ac:dyDescent="0.25"/>
  <cols>
    <col min="1" max="1" width="4.42578125" customWidth="1"/>
    <col min="2" max="2" width="18.42578125" customWidth="1"/>
    <col min="3" max="3" width="11.5703125" bestFit="1" customWidth="1"/>
    <col min="4" max="4" width="9.7109375" bestFit="1" customWidth="1"/>
    <col min="13" max="13" width="6" customWidth="1"/>
    <col min="14" max="14" width="3.140625" customWidth="1"/>
    <col min="15" max="15" width="5.85546875" customWidth="1"/>
    <col min="16" max="16" width="16.7109375" bestFit="1" customWidth="1"/>
    <col min="28" max="28" width="3.140625" customWidth="1"/>
    <col min="29" max="29" width="5.85546875" customWidth="1"/>
    <col min="30" max="30" width="16.7109375" bestFit="1" customWidth="1"/>
  </cols>
  <sheetData>
    <row r="1" spans="2:35" ht="18.75" x14ac:dyDescent="0.25">
      <c r="B1" s="1" t="s">
        <v>20</v>
      </c>
      <c r="N1" s="8"/>
      <c r="AB1" s="8"/>
    </row>
    <row r="4" spans="2:35" ht="24" customHeight="1" x14ac:dyDescent="0.25">
      <c r="B4" s="123" t="s">
        <v>86</v>
      </c>
      <c r="C4" s="112"/>
      <c r="D4" s="7"/>
      <c r="E4" s="99"/>
      <c r="P4" s="123" t="s">
        <v>87</v>
      </c>
      <c r="Q4" s="112"/>
      <c r="AD4" s="123" t="s">
        <v>19</v>
      </c>
      <c r="AE4" s="112"/>
      <c r="AF4" s="112"/>
    </row>
    <row r="5" spans="2:35" x14ac:dyDescent="0.25">
      <c r="B5" s="2"/>
      <c r="C5" s="2"/>
      <c r="D5" s="2"/>
      <c r="P5" s="2"/>
      <c r="Q5" s="2"/>
      <c r="AD5" s="2"/>
      <c r="AE5" s="2"/>
      <c r="AG5" s="51"/>
    </row>
    <row r="6" spans="2:35" ht="18" x14ac:dyDescent="0.25">
      <c r="B6" s="3" t="s">
        <v>82</v>
      </c>
      <c r="C6" s="3" t="s">
        <v>1</v>
      </c>
      <c r="P6" s="80" t="s">
        <v>82</v>
      </c>
      <c r="Q6" s="80" t="s">
        <v>15</v>
      </c>
      <c r="AD6" s="3" t="s">
        <v>109</v>
      </c>
      <c r="AE6" s="3" t="s">
        <v>110</v>
      </c>
      <c r="AF6" s="80" t="s">
        <v>18</v>
      </c>
      <c r="AG6" s="51"/>
    </row>
    <row r="7" spans="2:35" x14ac:dyDescent="0.25">
      <c r="B7" s="5" t="s">
        <v>81</v>
      </c>
      <c r="C7" s="5">
        <v>59.3229166666667</v>
      </c>
      <c r="P7" s="82" t="s">
        <v>81</v>
      </c>
      <c r="Q7" s="82">
        <v>32.0047743055556</v>
      </c>
      <c r="R7" s="11"/>
      <c r="AD7" s="5" t="s">
        <v>120</v>
      </c>
      <c r="AE7" s="102">
        <f>'Distribución por sexo Carrera F'!AN7</f>
        <v>117</v>
      </c>
      <c r="AF7" s="92">
        <f>(AE7)/AE13</f>
        <v>4.3269230769230768E-2</v>
      </c>
      <c r="AG7" s="51"/>
      <c r="AH7" s="93"/>
      <c r="AI7" s="51"/>
    </row>
    <row r="8" spans="2:35" x14ac:dyDescent="0.25">
      <c r="B8" s="5" t="s">
        <v>2</v>
      </c>
      <c r="C8" s="5">
        <v>47.522540983606561</v>
      </c>
      <c r="P8" s="82" t="s">
        <v>2</v>
      </c>
      <c r="Q8" s="82">
        <v>18.346311475409838</v>
      </c>
      <c r="R8" s="11"/>
      <c r="AD8" s="5" t="s">
        <v>121</v>
      </c>
      <c r="AE8" s="102">
        <f>'Distribución por sexo Carrera F'!AN8</f>
        <v>538</v>
      </c>
      <c r="AF8" s="92">
        <f>(AE8)/AE13</f>
        <v>0.19896449704142011</v>
      </c>
      <c r="AG8" s="51"/>
      <c r="AH8" s="93"/>
      <c r="AI8" s="51"/>
    </row>
    <row r="9" spans="2:35" x14ac:dyDescent="0.25">
      <c r="B9" s="5" t="s">
        <v>3</v>
      </c>
      <c r="C9" s="5">
        <v>54.375</v>
      </c>
      <c r="P9" s="82" t="s">
        <v>3</v>
      </c>
      <c r="Q9" s="82">
        <v>25.4609375</v>
      </c>
      <c r="R9" s="11"/>
      <c r="AD9" s="5" t="s">
        <v>122</v>
      </c>
      <c r="AE9" s="102">
        <f>'Distribución por sexo Carrera F'!AN9</f>
        <v>844</v>
      </c>
      <c r="AF9" s="92">
        <f>(AE9)/AE13</f>
        <v>0.31213017751479288</v>
      </c>
      <c r="AG9" s="51"/>
      <c r="AH9" s="93"/>
      <c r="AI9" s="51"/>
    </row>
    <row r="10" spans="2:35" x14ac:dyDescent="0.25">
      <c r="B10" s="5" t="s">
        <v>4</v>
      </c>
      <c r="C10" s="5">
        <v>53.7843137254902</v>
      </c>
      <c r="P10" s="82" t="s">
        <v>4</v>
      </c>
      <c r="Q10" s="82">
        <v>25.807189542483702</v>
      </c>
      <c r="R10" s="11"/>
      <c r="AD10" s="5" t="s">
        <v>123</v>
      </c>
      <c r="AE10" s="102">
        <f>'Distribución por sexo Carrera F'!AN10</f>
        <v>715</v>
      </c>
      <c r="AF10" s="92">
        <f>(AE10)/AE13</f>
        <v>0.26442307692307693</v>
      </c>
      <c r="AG10" s="51"/>
      <c r="AH10" s="93"/>
      <c r="AI10" s="51"/>
    </row>
    <row r="11" spans="2:35" x14ac:dyDescent="0.25">
      <c r="B11" s="5" t="s">
        <v>5</v>
      </c>
      <c r="C11" s="5">
        <v>43.5555555555556</v>
      </c>
      <c r="P11" s="82" t="s">
        <v>5</v>
      </c>
      <c r="Q11" s="82">
        <v>13.4882716049383</v>
      </c>
      <c r="R11" s="11"/>
      <c r="AD11" s="5" t="s">
        <v>124</v>
      </c>
      <c r="AE11" s="102">
        <f>'Distribución por sexo Carrera F'!AN11</f>
        <v>470</v>
      </c>
      <c r="AF11" s="92">
        <f>(AE11)/AE13</f>
        <v>0.17381656804733728</v>
      </c>
      <c r="AG11" s="51"/>
      <c r="AH11" s="93"/>
      <c r="AI11" s="51"/>
    </row>
    <row r="12" spans="2:35" x14ac:dyDescent="0.25">
      <c r="B12" s="5" t="s">
        <v>6</v>
      </c>
      <c r="C12" s="5">
        <v>50</v>
      </c>
      <c r="P12" s="82" t="s">
        <v>6</v>
      </c>
      <c r="Q12" s="82">
        <v>21.969444444444399</v>
      </c>
      <c r="R12" s="11"/>
      <c r="AD12" s="5" t="s">
        <v>125</v>
      </c>
      <c r="AE12" s="102">
        <f>'Distribución por sexo Carrera F'!AN12</f>
        <v>20</v>
      </c>
      <c r="AF12" s="92">
        <f>(AE12)/AE13</f>
        <v>7.3964497041420114E-3</v>
      </c>
      <c r="AG12" s="51"/>
    </row>
    <row r="13" spans="2:35" x14ac:dyDescent="0.25">
      <c r="B13" s="5" t="s">
        <v>41</v>
      </c>
      <c r="C13" s="5">
        <v>46.297872340425499</v>
      </c>
      <c r="P13" s="82" t="s">
        <v>41</v>
      </c>
      <c r="Q13" s="82">
        <v>16.773936170212799</v>
      </c>
      <c r="R13" s="11"/>
      <c r="AE13" s="5">
        <f>SUM(AE7:AE12)</f>
        <v>2704</v>
      </c>
      <c r="AF13" s="92">
        <f>SUM(AF7:AF11)</f>
        <v>0.99260355029585801</v>
      </c>
      <c r="AG13" s="51"/>
    </row>
    <row r="14" spans="2:35" x14ac:dyDescent="0.25">
      <c r="B14" s="5" t="s">
        <v>43</v>
      </c>
      <c r="C14" s="5">
        <v>50.605839416058402</v>
      </c>
      <c r="P14" s="82" t="s">
        <v>43</v>
      </c>
      <c r="Q14" s="82">
        <v>21.195863746958601</v>
      </c>
      <c r="R14" s="11"/>
    </row>
    <row r="15" spans="2:35" x14ac:dyDescent="0.25">
      <c r="B15" s="5" t="s">
        <v>7</v>
      </c>
      <c r="C15" s="5">
        <v>42.1169451073986</v>
      </c>
      <c r="P15" s="82" t="s">
        <v>7</v>
      </c>
      <c r="Q15" s="82">
        <v>13.3458631662689</v>
      </c>
      <c r="R15" s="11"/>
    </row>
    <row r="16" spans="2:35" x14ac:dyDescent="0.25">
      <c r="B16" s="5" t="s">
        <v>44</v>
      </c>
      <c r="C16" s="5">
        <v>48.594202898550698</v>
      </c>
      <c r="P16" s="82" t="s">
        <v>44</v>
      </c>
      <c r="Q16" s="82">
        <v>19.634057971014499</v>
      </c>
      <c r="R16" s="11"/>
    </row>
    <row r="17" spans="2:18" x14ac:dyDescent="0.25">
      <c r="B17" s="5" t="s">
        <v>8</v>
      </c>
      <c r="C17" s="5">
        <v>47.5833333333333</v>
      </c>
      <c r="P17" s="82" t="s">
        <v>8</v>
      </c>
      <c r="Q17" s="82">
        <v>18.3472222222222</v>
      </c>
      <c r="R17" s="11"/>
    </row>
    <row r="18" spans="2:18" x14ac:dyDescent="0.25">
      <c r="B18" s="5" t="s">
        <v>9</v>
      </c>
      <c r="C18" s="5">
        <v>48.7631578947368</v>
      </c>
      <c r="P18" s="82" t="s">
        <v>9</v>
      </c>
      <c r="Q18" s="82">
        <v>19.040570175438599</v>
      </c>
      <c r="R18" s="11"/>
    </row>
    <row r="19" spans="2:18" x14ac:dyDescent="0.25">
      <c r="B19" s="5" t="s">
        <v>42</v>
      </c>
      <c r="C19" s="5">
        <v>44.828571428571401</v>
      </c>
      <c r="P19" s="82" t="s">
        <v>42</v>
      </c>
      <c r="Q19" s="82">
        <v>15.938095238095199</v>
      </c>
      <c r="R19" s="11"/>
    </row>
    <row r="20" spans="2:18" x14ac:dyDescent="0.25">
      <c r="B20" s="5" t="s">
        <v>10</v>
      </c>
      <c r="C20" s="5">
        <v>48</v>
      </c>
      <c r="P20" s="82" t="s">
        <v>10</v>
      </c>
      <c r="Q20" s="82">
        <v>18.672619047619001</v>
      </c>
      <c r="R20" s="11"/>
    </row>
    <row r="21" spans="2:18" x14ac:dyDescent="0.25">
      <c r="B21" s="5" t="s">
        <v>11</v>
      </c>
      <c r="C21" s="5">
        <v>49.470948012232398</v>
      </c>
      <c r="P21" s="82" t="s">
        <v>11</v>
      </c>
      <c r="Q21" s="82">
        <v>20.414373088685</v>
      </c>
      <c r="R21" s="11"/>
    </row>
    <row r="22" spans="2:18" x14ac:dyDescent="0.25">
      <c r="B22" s="5" t="s">
        <v>12</v>
      </c>
      <c r="C22" s="5">
        <v>47.1408450704225</v>
      </c>
      <c r="P22" s="82" t="s">
        <v>12</v>
      </c>
      <c r="Q22" s="82">
        <v>17.514084507042298</v>
      </c>
      <c r="R22" s="11"/>
    </row>
    <row r="23" spans="2:18" x14ac:dyDescent="0.25">
      <c r="B23" s="5" t="s">
        <v>13</v>
      </c>
      <c r="C23" s="5">
        <v>52.130434782608702</v>
      </c>
      <c r="P23" s="82" t="s">
        <v>13</v>
      </c>
      <c r="Q23" s="82">
        <v>24.2246376811594</v>
      </c>
      <c r="R23" s="11"/>
    </row>
    <row r="24" spans="2:18" x14ac:dyDescent="0.25">
      <c r="B24" s="5" t="s">
        <v>14</v>
      </c>
      <c r="C24" s="5">
        <v>44.019801980197997</v>
      </c>
      <c r="P24" s="82" t="s">
        <v>14</v>
      </c>
      <c r="Q24" s="82">
        <v>15.1113861386139</v>
      </c>
      <c r="R24" s="11"/>
    </row>
    <row r="25" spans="2:18" x14ac:dyDescent="0.25">
      <c r="B25" s="49"/>
      <c r="C25" s="50"/>
      <c r="P25" s="48"/>
      <c r="Q25" s="52"/>
      <c r="R25" s="51"/>
    </row>
    <row r="26" spans="2:18" x14ac:dyDescent="0.25">
      <c r="P26" s="51"/>
      <c r="Q26" s="51"/>
    </row>
  </sheetData>
  <sheetProtection algorithmName="SHA-512" hashValue="kI0UhMRvVZDjZqajQbVVLoIz5/WOtv8lvAn+Jvntozkn0L4LCOvVAbpmbWD4u3VIVy36fRPIGdLDv5cKXOa9Jg==" saltValue="uB0GH9EXJgLAonDN4fLC7w==" spinCount="100000" sheet="1" objects="1" scenarios="1"/>
  <mergeCells count="3">
    <mergeCell ref="B4:C4"/>
    <mergeCell ref="P4:Q4"/>
    <mergeCell ref="AD4:AF4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/>
  </sheetPr>
  <dimension ref="B1:G38"/>
  <sheetViews>
    <sheetView showGridLines="0" showRowColHeaders="0" zoomScale="107" zoomScaleNormal="107" workbookViewId="0"/>
  </sheetViews>
  <sheetFormatPr baseColWidth="10" defaultRowHeight="15" x14ac:dyDescent="0.25"/>
  <cols>
    <col min="1" max="1" width="6.140625" customWidth="1"/>
    <col min="2" max="2" width="19.85546875" customWidth="1"/>
    <col min="3" max="3" width="11.5703125" customWidth="1"/>
    <col min="7" max="7" width="11.42578125" customWidth="1"/>
  </cols>
  <sheetData>
    <row r="1" spans="2:6" ht="18.75" x14ac:dyDescent="0.25">
      <c r="B1" s="1" t="s">
        <v>30</v>
      </c>
    </row>
    <row r="3" spans="2:6" ht="21" customHeight="1" x14ac:dyDescent="0.25">
      <c r="B3" s="123" t="s">
        <v>88</v>
      </c>
      <c r="C3" s="112"/>
      <c r="D3" s="112"/>
      <c r="E3" s="112"/>
      <c r="F3" s="112"/>
    </row>
    <row r="4" spans="2:6" x14ac:dyDescent="0.25">
      <c r="B4" s="2"/>
      <c r="D4" s="2"/>
      <c r="E4" s="2"/>
    </row>
    <row r="5" spans="2:6" ht="22.5" customHeight="1" x14ac:dyDescent="0.25">
      <c r="B5" s="3" t="s">
        <v>0</v>
      </c>
      <c r="C5" s="3" t="s">
        <v>31</v>
      </c>
      <c r="D5" s="21" t="s">
        <v>55</v>
      </c>
      <c r="E5" s="3" t="s">
        <v>56</v>
      </c>
      <c r="F5" s="3" t="s">
        <v>32</v>
      </c>
    </row>
    <row r="6" spans="2:6" x14ac:dyDescent="0.25">
      <c r="B6" s="5" t="s">
        <v>81</v>
      </c>
      <c r="C6" s="5">
        <v>192</v>
      </c>
      <c r="D6" s="5">
        <v>10</v>
      </c>
      <c r="E6" s="5">
        <v>19</v>
      </c>
      <c r="F6" s="9">
        <f>(D6+E6)/$C6</f>
        <v>0.15104166666666666</v>
      </c>
    </row>
    <row r="7" spans="2:6" x14ac:dyDescent="0.25">
      <c r="B7" s="5" t="s">
        <v>2</v>
      </c>
      <c r="C7" s="5">
        <v>488</v>
      </c>
      <c r="D7" s="5">
        <v>21</v>
      </c>
      <c r="E7" s="5">
        <v>23</v>
      </c>
      <c r="F7" s="9">
        <f>(D7+E7)/$C7</f>
        <v>9.0163934426229511E-2</v>
      </c>
    </row>
    <row r="8" spans="2:6" x14ac:dyDescent="0.25">
      <c r="B8" s="5" t="s">
        <v>3</v>
      </c>
      <c r="C8" s="5">
        <v>64</v>
      </c>
      <c r="D8" s="5">
        <v>0</v>
      </c>
      <c r="E8" s="5">
        <v>3</v>
      </c>
      <c r="F8" s="9">
        <f t="shared" ref="F8:F23" si="0">(D8+E8)/$C8</f>
        <v>4.6875E-2</v>
      </c>
    </row>
    <row r="9" spans="2:6" x14ac:dyDescent="0.25">
      <c r="B9" s="5" t="s">
        <v>4</v>
      </c>
      <c r="C9" s="5">
        <v>51</v>
      </c>
      <c r="D9" s="5">
        <v>1</v>
      </c>
      <c r="E9" s="5">
        <v>1</v>
      </c>
      <c r="F9" s="9">
        <f t="shared" si="0"/>
        <v>3.9215686274509803E-2</v>
      </c>
    </row>
    <row r="10" spans="2:6" x14ac:dyDescent="0.25">
      <c r="B10" s="5" t="s">
        <v>5</v>
      </c>
      <c r="C10" s="5">
        <v>135</v>
      </c>
      <c r="D10" s="5">
        <v>11</v>
      </c>
      <c r="E10" s="5">
        <v>11</v>
      </c>
      <c r="F10" s="9">
        <f t="shared" si="0"/>
        <v>0.16296296296296298</v>
      </c>
    </row>
    <row r="11" spans="2:6" x14ac:dyDescent="0.25">
      <c r="B11" s="5" t="s">
        <v>6</v>
      </c>
      <c r="C11" s="5">
        <v>30</v>
      </c>
      <c r="D11" s="5">
        <v>3</v>
      </c>
      <c r="E11" s="5">
        <v>2</v>
      </c>
      <c r="F11" s="9">
        <f t="shared" si="0"/>
        <v>0.16666666666666666</v>
      </c>
    </row>
    <row r="12" spans="2:6" x14ac:dyDescent="0.25">
      <c r="B12" s="5" t="s">
        <v>41</v>
      </c>
      <c r="C12" s="5">
        <v>94</v>
      </c>
      <c r="D12" s="5">
        <v>14</v>
      </c>
      <c r="E12" s="5">
        <v>16</v>
      </c>
      <c r="F12" s="9">
        <f t="shared" si="0"/>
        <v>0.31914893617021278</v>
      </c>
    </row>
    <row r="13" spans="2:6" x14ac:dyDescent="0.25">
      <c r="B13" s="5" t="s">
        <v>43</v>
      </c>
      <c r="C13" s="5">
        <v>137</v>
      </c>
      <c r="D13" s="5">
        <v>10</v>
      </c>
      <c r="E13" s="5">
        <v>7</v>
      </c>
      <c r="F13" s="9">
        <f t="shared" si="0"/>
        <v>0.12408759124087591</v>
      </c>
    </row>
    <row r="14" spans="2:6" x14ac:dyDescent="0.25">
      <c r="B14" s="5" t="s">
        <v>7</v>
      </c>
      <c r="C14" s="5">
        <v>419</v>
      </c>
      <c r="D14" s="5">
        <v>48</v>
      </c>
      <c r="E14" s="5">
        <v>37</v>
      </c>
      <c r="F14" s="9">
        <f t="shared" si="0"/>
        <v>0.20286396181384247</v>
      </c>
    </row>
    <row r="15" spans="2:6" x14ac:dyDescent="0.25">
      <c r="B15" s="5" t="s">
        <v>44</v>
      </c>
      <c r="C15" s="5">
        <v>276</v>
      </c>
      <c r="D15" s="5">
        <v>25</v>
      </c>
      <c r="E15" s="5">
        <v>12</v>
      </c>
      <c r="F15" s="9">
        <f t="shared" si="0"/>
        <v>0.13405797101449277</v>
      </c>
    </row>
    <row r="16" spans="2:6" x14ac:dyDescent="0.25">
      <c r="B16" s="5" t="s">
        <v>8</v>
      </c>
      <c r="C16" s="5">
        <v>60</v>
      </c>
      <c r="D16" s="5">
        <v>7</v>
      </c>
      <c r="E16" s="5">
        <v>4</v>
      </c>
      <c r="F16" s="9">
        <f t="shared" si="0"/>
        <v>0.18333333333333332</v>
      </c>
    </row>
    <row r="17" spans="2:6" x14ac:dyDescent="0.25">
      <c r="B17" s="5" t="s">
        <v>9</v>
      </c>
      <c r="C17" s="5">
        <v>152</v>
      </c>
      <c r="D17" s="5">
        <v>6</v>
      </c>
      <c r="E17" s="5">
        <v>7</v>
      </c>
      <c r="F17" s="9">
        <f t="shared" si="0"/>
        <v>8.5526315789473686E-2</v>
      </c>
    </row>
    <row r="18" spans="2:6" x14ac:dyDescent="0.25">
      <c r="B18" s="5" t="s">
        <v>42</v>
      </c>
      <c r="C18" s="5">
        <v>70</v>
      </c>
      <c r="D18" s="5">
        <v>5</v>
      </c>
      <c r="E18" s="5">
        <v>5</v>
      </c>
      <c r="F18" s="9">
        <f t="shared" si="0"/>
        <v>0.14285714285714285</v>
      </c>
    </row>
    <row r="19" spans="2:6" x14ac:dyDescent="0.25">
      <c r="B19" s="5" t="s">
        <v>10</v>
      </c>
      <c r="C19" s="5">
        <v>14</v>
      </c>
      <c r="D19" s="5">
        <v>3</v>
      </c>
      <c r="E19" s="5">
        <v>2</v>
      </c>
      <c r="F19" s="9">
        <f t="shared" si="0"/>
        <v>0.35714285714285715</v>
      </c>
    </row>
    <row r="20" spans="2:6" x14ac:dyDescent="0.25">
      <c r="B20" s="5" t="s">
        <v>11</v>
      </c>
      <c r="C20" s="5">
        <v>327</v>
      </c>
      <c r="D20" s="5">
        <v>15</v>
      </c>
      <c r="E20" s="5">
        <v>28</v>
      </c>
      <c r="F20" s="9">
        <f t="shared" si="0"/>
        <v>0.13149847094801223</v>
      </c>
    </row>
    <row r="21" spans="2:6" x14ac:dyDescent="0.25">
      <c r="B21" s="5" t="s">
        <v>12</v>
      </c>
      <c r="C21" s="5">
        <v>71</v>
      </c>
      <c r="D21" s="5">
        <v>5</v>
      </c>
      <c r="E21" s="5">
        <v>3</v>
      </c>
      <c r="F21" s="9">
        <f t="shared" si="0"/>
        <v>0.11267605633802817</v>
      </c>
    </row>
    <row r="22" spans="2:6" x14ac:dyDescent="0.25">
      <c r="B22" s="5" t="s">
        <v>13</v>
      </c>
      <c r="C22" s="5">
        <v>23</v>
      </c>
      <c r="D22" s="5">
        <v>1</v>
      </c>
      <c r="E22" s="5">
        <v>1</v>
      </c>
      <c r="F22" s="9">
        <f t="shared" si="0"/>
        <v>8.6956521739130432E-2</v>
      </c>
    </row>
    <row r="23" spans="2:6" x14ac:dyDescent="0.25">
      <c r="B23" s="5" t="s">
        <v>14</v>
      </c>
      <c r="C23" s="82">
        <v>101</v>
      </c>
      <c r="D23" s="5">
        <v>12</v>
      </c>
      <c r="E23" s="5">
        <v>10</v>
      </c>
      <c r="F23" s="9">
        <f t="shared" si="0"/>
        <v>0.21782178217821782</v>
      </c>
    </row>
    <row r="24" spans="2:6" ht="15.75" x14ac:dyDescent="0.25">
      <c r="F24" s="12"/>
    </row>
    <row r="38" spans="7:7" x14ac:dyDescent="0.25">
      <c r="G38" s="5"/>
    </row>
  </sheetData>
  <sheetProtection algorithmName="SHA-512" hashValue="wiP9MxQhQ/qs2RBYEaUWwDLuFoPJc9KFneFc0CP2ICj1U7TO/sSGUvHsTvwEnaLNgvogrCrwosv39gasAa9/WA==" saltValue="ZR3vM2al7M3jw1g0dHVKXw==" spinCount="100000" sheet="1" objects="1" scenarios="1"/>
  <mergeCells count="1">
    <mergeCell ref="B3:F3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/>
  </sheetPr>
  <dimension ref="B1:G31"/>
  <sheetViews>
    <sheetView showGridLines="0" showRowColHeaders="0" workbookViewId="0"/>
  </sheetViews>
  <sheetFormatPr baseColWidth="10" defaultRowHeight="15" x14ac:dyDescent="0.25"/>
  <cols>
    <col min="1" max="1" width="5.42578125" customWidth="1"/>
    <col min="2" max="3" width="18.85546875" customWidth="1"/>
    <col min="6" max="6" width="12.7109375" bestFit="1" customWidth="1"/>
  </cols>
  <sheetData>
    <row r="1" spans="2:7" ht="18.75" x14ac:dyDescent="0.25">
      <c r="B1" s="1" t="s">
        <v>36</v>
      </c>
      <c r="C1" s="1"/>
    </row>
    <row r="4" spans="2:7" ht="18" customHeight="1" x14ac:dyDescent="0.25">
      <c r="B4" s="123" t="s">
        <v>34</v>
      </c>
      <c r="C4" s="112"/>
      <c r="D4" s="112"/>
      <c r="E4" s="112"/>
      <c r="F4" s="22"/>
      <c r="G4" s="14" t="s">
        <v>38</v>
      </c>
    </row>
    <row r="5" spans="2:7" x14ac:dyDescent="0.25">
      <c r="B5" s="2"/>
      <c r="C5" s="2"/>
      <c r="D5" s="2"/>
      <c r="E5" s="2"/>
      <c r="F5" s="2"/>
    </row>
    <row r="8" spans="2:7" ht="18" x14ac:dyDescent="0.25">
      <c r="B8" s="23" t="s">
        <v>0</v>
      </c>
      <c r="C8" s="23" t="s">
        <v>37</v>
      </c>
      <c r="D8" s="23" t="s">
        <v>35</v>
      </c>
      <c r="E8" s="101" t="s">
        <v>39</v>
      </c>
      <c r="F8" s="100"/>
    </row>
    <row r="9" spans="2:7" x14ac:dyDescent="0.25">
      <c r="B9" s="5" t="s">
        <v>2</v>
      </c>
      <c r="C9" s="13">
        <v>5.4788162435021244</v>
      </c>
      <c r="D9" s="5">
        <v>488</v>
      </c>
      <c r="E9" s="104">
        <f>8472407+83517+86261</f>
        <v>8642185</v>
      </c>
      <c r="F9" s="103"/>
    </row>
    <row r="10" spans="2:7" x14ac:dyDescent="0.25">
      <c r="B10" s="5" t="s">
        <v>3</v>
      </c>
      <c r="C10" s="13">
        <v>4.5074384002199634</v>
      </c>
      <c r="D10" s="5">
        <v>64</v>
      </c>
      <c r="E10" s="104">
        <v>1326261</v>
      </c>
      <c r="F10" s="103"/>
    </row>
    <row r="11" spans="2:7" x14ac:dyDescent="0.25">
      <c r="B11" s="5" t="s">
        <v>4</v>
      </c>
      <c r="C11" s="13">
        <v>5.0351025630646591</v>
      </c>
      <c r="D11" s="5">
        <v>51</v>
      </c>
      <c r="E11" s="104">
        <v>1011792</v>
      </c>
      <c r="F11" s="103"/>
    </row>
    <row r="12" spans="2:7" x14ac:dyDescent="0.25">
      <c r="B12" s="5" t="s">
        <v>5</v>
      </c>
      <c r="C12" s="13">
        <v>5.5694941428971791</v>
      </c>
      <c r="D12" s="5">
        <v>135</v>
      </c>
      <c r="E12" s="104">
        <v>2172944</v>
      </c>
      <c r="F12" s="103"/>
    </row>
    <row r="13" spans="2:7" x14ac:dyDescent="0.25">
      <c r="B13" s="5" t="s">
        <v>6</v>
      </c>
      <c r="C13" s="13">
        <v>4.9686886945198792</v>
      </c>
      <c r="D13" s="5">
        <v>30</v>
      </c>
      <c r="E13" s="104">
        <v>584507</v>
      </c>
      <c r="F13" s="103"/>
    </row>
    <row r="14" spans="2:7" x14ac:dyDescent="0.25">
      <c r="B14" s="5" t="s">
        <v>41</v>
      </c>
      <c r="C14" s="13">
        <v>4.2466866081958123</v>
      </c>
      <c r="D14" s="5">
        <v>94</v>
      </c>
      <c r="E14" s="104">
        <v>2049562</v>
      </c>
      <c r="F14" s="103"/>
    </row>
    <row r="15" spans="2:7" x14ac:dyDescent="0.25">
      <c r="B15" s="5" t="s">
        <v>43</v>
      </c>
      <c r="C15" s="13">
        <v>5.4888674455271804</v>
      </c>
      <c r="D15" s="5">
        <v>137</v>
      </c>
      <c r="E15" s="104">
        <v>2383139</v>
      </c>
      <c r="F15" s="103"/>
    </row>
    <row r="16" spans="2:7" x14ac:dyDescent="0.25">
      <c r="B16" s="5" t="s">
        <v>7</v>
      </c>
      <c r="C16" s="13">
        <v>5.3576645171264721</v>
      </c>
      <c r="D16" s="5">
        <v>419</v>
      </c>
      <c r="E16" s="104">
        <v>7763362</v>
      </c>
      <c r="F16" s="103"/>
    </row>
    <row r="17" spans="2:6" x14ac:dyDescent="0.25">
      <c r="B17" s="5" t="s">
        <v>44</v>
      </c>
      <c r="C17" s="13">
        <v>5.5279871687294246</v>
      </c>
      <c r="D17" s="5">
        <v>276</v>
      </c>
      <c r="E17" s="104">
        <v>5058138</v>
      </c>
      <c r="F17" s="103"/>
    </row>
    <row r="18" spans="2:6" x14ac:dyDescent="0.25">
      <c r="B18" s="5" t="s">
        <v>8</v>
      </c>
      <c r="C18" s="13">
        <v>5.4820467694203865</v>
      </c>
      <c r="D18" s="5">
        <v>60</v>
      </c>
      <c r="E18" s="104">
        <v>1059501</v>
      </c>
      <c r="F18" s="103"/>
    </row>
    <row r="19" spans="2:6" x14ac:dyDescent="0.25">
      <c r="B19" s="5" t="s">
        <v>9</v>
      </c>
      <c r="C19" s="13">
        <v>5.4878311053233446</v>
      </c>
      <c r="D19" s="5">
        <v>152</v>
      </c>
      <c r="E19" s="104">
        <v>2695645</v>
      </c>
      <c r="F19" s="103"/>
    </row>
    <row r="20" spans="2:6" x14ac:dyDescent="0.25">
      <c r="B20" s="5" t="s">
        <v>42</v>
      </c>
      <c r="C20" s="13">
        <v>5.4108339652804824</v>
      </c>
      <c r="D20" s="5">
        <v>70</v>
      </c>
      <c r="E20" s="104">
        <v>1173008</v>
      </c>
      <c r="F20" s="103"/>
    </row>
    <row r="21" spans="2:6" x14ac:dyDescent="0.25">
      <c r="B21" s="5" t="s">
        <v>10</v>
      </c>
      <c r="C21" s="13">
        <v>4.4279135671271694</v>
      </c>
      <c r="D21" s="5">
        <v>14</v>
      </c>
      <c r="E21" s="104">
        <v>319796</v>
      </c>
      <c r="F21" s="103"/>
    </row>
    <row r="22" spans="2:6" x14ac:dyDescent="0.25">
      <c r="B22" s="5" t="s">
        <v>11</v>
      </c>
      <c r="C22" s="13">
        <v>4.6478388733401745</v>
      </c>
      <c r="D22" s="5">
        <v>327</v>
      </c>
      <c r="E22" s="104">
        <v>6751251</v>
      </c>
      <c r="F22" s="103"/>
    </row>
    <row r="23" spans="2:6" x14ac:dyDescent="0.25">
      <c r="B23" s="5" t="s">
        <v>12</v>
      </c>
      <c r="C23" s="13">
        <v>4.2958846746627399</v>
      </c>
      <c r="D23" s="5">
        <v>71</v>
      </c>
      <c r="E23" s="104">
        <v>1518486</v>
      </c>
      <c r="F23" s="103"/>
    </row>
    <row r="24" spans="2:6" x14ac:dyDescent="0.25">
      <c r="B24" s="5" t="s">
        <v>13</v>
      </c>
      <c r="C24" s="13">
        <v>3.3452240843969627</v>
      </c>
      <c r="D24" s="5">
        <v>23</v>
      </c>
      <c r="E24" s="104">
        <v>661537</v>
      </c>
      <c r="F24" s="103"/>
    </row>
    <row r="25" spans="2:6" x14ac:dyDescent="0.25">
      <c r="B25" s="5" t="s">
        <v>14</v>
      </c>
      <c r="C25" s="13">
        <v>4.5747579495568891</v>
      </c>
      <c r="D25" s="82">
        <v>101</v>
      </c>
      <c r="E25" s="104">
        <v>2213993</v>
      </c>
      <c r="F25" s="103"/>
    </row>
    <row r="26" spans="2:6" x14ac:dyDescent="0.25">
      <c r="B26" s="5" t="s">
        <v>28</v>
      </c>
      <c r="C26" s="13">
        <f t="shared" ref="C26" si="0">D26/((E26/100000))</f>
        <v>5.3012437008953048</v>
      </c>
      <c r="D26" s="79">
        <f>SUM(D9:D25)</f>
        <v>2512</v>
      </c>
      <c r="E26" s="104">
        <f>SUM(E9:E25)</f>
        <v>47385107</v>
      </c>
      <c r="F26" s="11"/>
    </row>
    <row r="27" spans="2:6" x14ac:dyDescent="0.25">
      <c r="B27" s="11"/>
      <c r="C27" s="19"/>
      <c r="D27" s="11"/>
      <c r="E27" s="11"/>
      <c r="F27" s="11"/>
    </row>
    <row r="28" spans="2:6" x14ac:dyDescent="0.25">
      <c r="B28" s="5" t="s">
        <v>45</v>
      </c>
      <c r="C28" s="124">
        <f>E26</f>
        <v>47385107</v>
      </c>
      <c r="D28" s="125"/>
      <c r="E28" s="126"/>
      <c r="F28" s="11"/>
    </row>
    <row r="29" spans="2:6" x14ac:dyDescent="0.25">
      <c r="B29" s="20" t="s">
        <v>35</v>
      </c>
      <c r="C29" s="124">
        <f>D26</f>
        <v>2512</v>
      </c>
      <c r="D29" s="125"/>
      <c r="E29" s="126"/>
      <c r="F29" s="11"/>
    </row>
    <row r="30" spans="2:6" x14ac:dyDescent="0.25">
      <c r="B30" s="18"/>
      <c r="C30" s="17"/>
      <c r="D30" s="10"/>
      <c r="F30" s="11"/>
    </row>
    <row r="31" spans="2:6" x14ac:dyDescent="0.25">
      <c r="B31" s="15" t="s">
        <v>144</v>
      </c>
    </row>
  </sheetData>
  <sheetProtection algorithmName="SHA-512" hashValue="+6MCYYyTn33RioeQQ+mb40UsyqU76YtnNxAEJE91Ot90ifVD3bVembD97yJNmVIgWg/XpsOmzjtcIjmLPdjM8A==" saltValue="/NHEmqZmZhkIdY7SDA9VRQ==" spinCount="100000" sheet="1" objects="1" scenarios="1"/>
  <mergeCells count="3">
    <mergeCell ref="B4:E4"/>
    <mergeCell ref="C29:E29"/>
    <mergeCell ref="C28:E28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/>
  </sheetPr>
  <dimension ref="B2:N27"/>
  <sheetViews>
    <sheetView showGridLines="0" showRowColHeaders="0" workbookViewId="0"/>
  </sheetViews>
  <sheetFormatPr baseColWidth="10" defaultRowHeight="15" x14ac:dyDescent="0.25"/>
  <cols>
    <col min="2" max="2" width="16.140625" customWidth="1"/>
    <col min="8" max="8" width="5.42578125" customWidth="1"/>
    <col min="9" max="9" width="6.28515625" customWidth="1"/>
    <col min="10" max="10" width="5.7109375" customWidth="1"/>
    <col min="11" max="11" width="16.28515625" customWidth="1"/>
  </cols>
  <sheetData>
    <row r="2" spans="2:14" ht="18.75" x14ac:dyDescent="0.25">
      <c r="B2" s="1" t="s">
        <v>64</v>
      </c>
    </row>
    <row r="5" spans="2:14" x14ac:dyDescent="0.25">
      <c r="B5" s="123" t="s">
        <v>54</v>
      </c>
      <c r="C5" s="112"/>
      <c r="D5" s="112"/>
      <c r="E5" s="112"/>
      <c r="K5" s="123" t="s">
        <v>65</v>
      </c>
      <c r="L5" s="112"/>
      <c r="M5" s="112"/>
      <c r="N5" s="112"/>
    </row>
    <row r="7" spans="2:14" ht="18" x14ac:dyDescent="0.25">
      <c r="B7" s="3" t="s">
        <v>48</v>
      </c>
      <c r="C7" s="3" t="s">
        <v>53</v>
      </c>
      <c r="E7" s="51"/>
      <c r="F7" s="51"/>
      <c r="G7" s="51"/>
      <c r="K7" s="33" t="s">
        <v>0</v>
      </c>
      <c r="L7" s="33" t="s">
        <v>32</v>
      </c>
      <c r="M7" s="34" t="s">
        <v>63</v>
      </c>
      <c r="N7" s="33" t="s">
        <v>35</v>
      </c>
    </row>
    <row r="8" spans="2:14" x14ac:dyDescent="0.25">
      <c r="B8" s="5" t="s">
        <v>49</v>
      </c>
      <c r="C8" s="5">
        <v>2682</v>
      </c>
      <c r="E8" s="105"/>
      <c r="F8" s="105"/>
      <c r="G8" s="51"/>
      <c r="K8" s="5" t="s">
        <v>2</v>
      </c>
      <c r="L8" s="35">
        <f>M8/N8</f>
        <v>0.24590163934426229</v>
      </c>
      <c r="M8" s="5">
        <f>108+4+8</f>
        <v>120</v>
      </c>
      <c r="N8" s="5">
        <v>488</v>
      </c>
    </row>
    <row r="9" spans="2:14" x14ac:dyDescent="0.25">
      <c r="B9" s="5" t="s">
        <v>50</v>
      </c>
      <c r="C9" s="5">
        <v>30</v>
      </c>
      <c r="E9" s="51"/>
      <c r="F9" s="51"/>
      <c r="G9" s="51"/>
      <c r="K9" s="5" t="s">
        <v>3</v>
      </c>
      <c r="L9" s="35">
        <f t="shared" ref="L9:L25" si="0">M9/N9</f>
        <v>0.203125</v>
      </c>
      <c r="M9" s="5">
        <v>13</v>
      </c>
      <c r="N9" s="5">
        <v>64</v>
      </c>
    </row>
    <row r="10" spans="2:14" x14ac:dyDescent="0.25">
      <c r="B10" s="5" t="s">
        <v>51</v>
      </c>
      <c r="C10" s="5">
        <v>11</v>
      </c>
      <c r="E10" s="51"/>
      <c r="F10" s="106"/>
      <c r="G10" s="51"/>
      <c r="K10" s="5" t="s">
        <v>4</v>
      </c>
      <c r="L10" s="35">
        <f t="shared" si="0"/>
        <v>0.15686274509803921</v>
      </c>
      <c r="M10" s="5">
        <v>8</v>
      </c>
      <c r="N10" s="5">
        <v>51</v>
      </c>
    </row>
    <row r="11" spans="2:14" x14ac:dyDescent="0.25">
      <c r="B11" s="5" t="s">
        <v>52</v>
      </c>
      <c r="C11" s="5">
        <v>35</v>
      </c>
      <c r="E11" s="51"/>
      <c r="F11" s="51"/>
      <c r="G11" s="51"/>
      <c r="K11" s="5" t="s">
        <v>5</v>
      </c>
      <c r="L11" s="35">
        <f t="shared" si="0"/>
        <v>0.25185185185185183</v>
      </c>
      <c r="M11" s="5">
        <v>34</v>
      </c>
      <c r="N11" s="5">
        <v>135</v>
      </c>
    </row>
    <row r="12" spans="2:14" x14ac:dyDescent="0.25">
      <c r="E12" s="51"/>
      <c r="F12" s="105"/>
      <c r="G12" s="51"/>
      <c r="K12" s="5" t="s">
        <v>6</v>
      </c>
      <c r="L12" s="35">
        <f t="shared" si="0"/>
        <v>0.3</v>
      </c>
      <c r="M12" s="5">
        <v>9</v>
      </c>
      <c r="N12" s="5">
        <v>30</v>
      </c>
    </row>
    <row r="13" spans="2:14" x14ac:dyDescent="0.25">
      <c r="K13" s="5" t="s">
        <v>41</v>
      </c>
      <c r="L13" s="35">
        <f t="shared" si="0"/>
        <v>0.34042553191489361</v>
      </c>
      <c r="M13" s="5">
        <v>32</v>
      </c>
      <c r="N13" s="5">
        <v>94</v>
      </c>
    </row>
    <row r="14" spans="2:14" x14ac:dyDescent="0.25">
      <c r="K14" s="5" t="s">
        <v>43</v>
      </c>
      <c r="L14" s="35">
        <f t="shared" si="0"/>
        <v>0.19708029197080293</v>
      </c>
      <c r="M14" s="5">
        <v>27</v>
      </c>
      <c r="N14" s="5">
        <v>137</v>
      </c>
    </row>
    <row r="15" spans="2:14" x14ac:dyDescent="0.25">
      <c r="K15" s="5" t="s">
        <v>7</v>
      </c>
      <c r="L15" s="35">
        <f t="shared" si="0"/>
        <v>0.49642004773269688</v>
      </c>
      <c r="M15" s="5">
        <v>208</v>
      </c>
      <c r="N15" s="5">
        <v>419</v>
      </c>
    </row>
    <row r="16" spans="2:14" x14ac:dyDescent="0.25">
      <c r="K16" s="5" t="s">
        <v>44</v>
      </c>
      <c r="L16" s="35">
        <f t="shared" si="0"/>
        <v>0.35144927536231885</v>
      </c>
      <c r="M16" s="5">
        <v>97</v>
      </c>
      <c r="N16" s="5">
        <v>276</v>
      </c>
    </row>
    <row r="17" spans="11:14" x14ac:dyDescent="0.25">
      <c r="K17" s="5" t="s">
        <v>8</v>
      </c>
      <c r="L17" s="35">
        <f t="shared" si="0"/>
        <v>0.21666666666666667</v>
      </c>
      <c r="M17" s="5">
        <v>13</v>
      </c>
      <c r="N17" s="5">
        <v>60</v>
      </c>
    </row>
    <row r="18" spans="11:14" x14ac:dyDescent="0.25">
      <c r="K18" s="5" t="s">
        <v>9</v>
      </c>
      <c r="L18" s="35">
        <f t="shared" si="0"/>
        <v>0.35526315789473684</v>
      </c>
      <c r="M18" s="5">
        <v>54</v>
      </c>
      <c r="N18" s="5">
        <v>152</v>
      </c>
    </row>
    <row r="19" spans="11:14" x14ac:dyDescent="0.25">
      <c r="K19" s="5" t="s">
        <v>42</v>
      </c>
      <c r="L19" s="35">
        <f t="shared" si="0"/>
        <v>0.22857142857142856</v>
      </c>
      <c r="M19" s="5">
        <v>16</v>
      </c>
      <c r="N19" s="5">
        <v>70</v>
      </c>
    </row>
    <row r="20" spans="11:14" x14ac:dyDescent="0.25">
      <c r="K20" s="5" t="s">
        <v>10</v>
      </c>
      <c r="L20" s="35">
        <f t="shared" si="0"/>
        <v>0.35714285714285715</v>
      </c>
      <c r="M20" s="5">
        <v>5</v>
      </c>
      <c r="N20" s="5">
        <v>14</v>
      </c>
    </row>
    <row r="21" spans="11:14" x14ac:dyDescent="0.25">
      <c r="K21" s="5" t="s">
        <v>11</v>
      </c>
      <c r="L21" s="35">
        <f t="shared" si="0"/>
        <v>0.24464831804281345</v>
      </c>
      <c r="M21" s="5">
        <v>80</v>
      </c>
      <c r="N21" s="5">
        <v>327</v>
      </c>
    </row>
    <row r="22" spans="11:14" x14ac:dyDescent="0.25">
      <c r="K22" s="5" t="s">
        <v>12</v>
      </c>
      <c r="L22" s="35">
        <f t="shared" si="0"/>
        <v>0.16901408450704225</v>
      </c>
      <c r="M22" s="5">
        <v>12</v>
      </c>
      <c r="N22" s="5">
        <v>71</v>
      </c>
    </row>
    <row r="23" spans="11:14" x14ac:dyDescent="0.25">
      <c r="K23" s="5" t="s">
        <v>13</v>
      </c>
      <c r="L23" s="35">
        <f t="shared" si="0"/>
        <v>0.13043478260869565</v>
      </c>
      <c r="M23" s="5">
        <v>3</v>
      </c>
      <c r="N23" s="5">
        <v>23</v>
      </c>
    </row>
    <row r="24" spans="11:14" x14ac:dyDescent="0.25">
      <c r="K24" s="5" t="s">
        <v>14</v>
      </c>
      <c r="L24" s="35">
        <f t="shared" si="0"/>
        <v>0.49504950495049505</v>
      </c>
      <c r="M24" s="5">
        <v>50</v>
      </c>
      <c r="N24" s="5">
        <v>101</v>
      </c>
    </row>
    <row r="25" spans="11:14" x14ac:dyDescent="0.25">
      <c r="K25" s="5" t="s">
        <v>119</v>
      </c>
      <c r="L25" s="35">
        <f t="shared" si="0"/>
        <v>0.140625</v>
      </c>
      <c r="M25" s="5">
        <v>27</v>
      </c>
      <c r="N25" s="5">
        <v>192</v>
      </c>
    </row>
    <row r="26" spans="11:14" x14ac:dyDescent="0.25">
      <c r="K26" s="37" t="s">
        <v>28</v>
      </c>
      <c r="L26" s="90">
        <f t="shared" ref="L26" si="1">M26/N26</f>
        <v>0.29881656804733731</v>
      </c>
      <c r="M26" s="37">
        <f>SUM(M8:M25)</f>
        <v>808</v>
      </c>
      <c r="N26" s="37">
        <f>SUM(N8:N25)</f>
        <v>2704</v>
      </c>
    </row>
    <row r="27" spans="11:14" x14ac:dyDescent="0.25">
      <c r="K27" s="91"/>
      <c r="L27" s="91"/>
      <c r="M27" s="91"/>
      <c r="N27" s="91"/>
    </row>
  </sheetData>
  <sheetProtection algorithmName="SHA-512" hashValue="ZACpPIPpfN4PMM4VU1412+kjgRNPkxDEekr9QCAdRPMykMPTBDoYBimuZbefHrZAeUXihkTczCAfYB2fYG1i/Q==" saltValue="3rxQcyzpJ63vm7oqvqFE2Q==" spinCount="100000" sheet="1" objects="1" scenarios="1"/>
  <mergeCells count="2">
    <mergeCell ref="B5:E5"/>
    <mergeCell ref="K5:N5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/>
  </sheetPr>
  <dimension ref="B2:E14"/>
  <sheetViews>
    <sheetView showGridLines="0" showRowColHeaders="0" zoomScaleNormal="100" workbookViewId="0"/>
  </sheetViews>
  <sheetFormatPr baseColWidth="10" defaultRowHeight="15" x14ac:dyDescent="0.25"/>
  <cols>
    <col min="2" max="2" width="22.7109375" bestFit="1" customWidth="1"/>
    <col min="3" max="3" width="9.42578125" bestFit="1" customWidth="1"/>
    <col min="4" max="4" width="8.28515625" bestFit="1" customWidth="1"/>
  </cols>
  <sheetData>
    <row r="2" spans="2:5" ht="18.75" x14ac:dyDescent="0.25">
      <c r="B2" s="1" t="s">
        <v>107</v>
      </c>
      <c r="C2" s="1"/>
      <c r="D2" s="1"/>
    </row>
    <row r="5" spans="2:5" x14ac:dyDescent="0.25">
      <c r="B5" s="80" t="s">
        <v>100</v>
      </c>
      <c r="C5" s="82" t="s">
        <v>59</v>
      </c>
      <c r="D5" s="82" t="s">
        <v>57</v>
      </c>
      <c r="E5" s="82" t="s">
        <v>28</v>
      </c>
    </row>
    <row r="6" spans="2:5" x14ac:dyDescent="0.25">
      <c r="B6" s="82" t="s">
        <v>145</v>
      </c>
      <c r="C6" s="55">
        <v>1</v>
      </c>
      <c r="D6" s="55">
        <v>0</v>
      </c>
      <c r="E6" s="81">
        <f>SUM(C6:D6)</f>
        <v>1</v>
      </c>
    </row>
    <row r="7" spans="2:5" x14ac:dyDescent="0.25">
      <c r="B7" s="82" t="s">
        <v>101</v>
      </c>
      <c r="C7" s="55">
        <v>0</v>
      </c>
      <c r="D7" s="55">
        <v>3</v>
      </c>
      <c r="E7" s="81">
        <f t="shared" ref="E7:E14" si="0">SUM(C7:D7)</f>
        <v>3</v>
      </c>
    </row>
    <row r="8" spans="2:5" x14ac:dyDescent="0.25">
      <c r="B8" s="82" t="s">
        <v>102</v>
      </c>
      <c r="C8" s="55">
        <v>1</v>
      </c>
      <c r="D8" s="55">
        <v>25</v>
      </c>
      <c r="E8" s="81">
        <f t="shared" si="0"/>
        <v>26</v>
      </c>
    </row>
    <row r="9" spans="2:5" x14ac:dyDescent="0.25">
      <c r="B9" s="82" t="s">
        <v>136</v>
      </c>
      <c r="C9" s="55"/>
      <c r="D9" s="55">
        <v>69</v>
      </c>
      <c r="E9" s="81">
        <f t="shared" si="0"/>
        <v>69</v>
      </c>
    </row>
    <row r="10" spans="2:5" x14ac:dyDescent="0.25">
      <c r="B10" s="82" t="s">
        <v>103</v>
      </c>
      <c r="C10" s="55">
        <v>17</v>
      </c>
      <c r="D10" s="55">
        <v>80</v>
      </c>
      <c r="E10" s="81">
        <f t="shared" si="0"/>
        <v>97</v>
      </c>
    </row>
    <row r="11" spans="2:5" x14ac:dyDescent="0.25">
      <c r="B11" s="82" t="s">
        <v>104</v>
      </c>
      <c r="C11" s="55">
        <v>0</v>
      </c>
      <c r="D11" s="55">
        <v>102</v>
      </c>
      <c r="E11" s="81">
        <f t="shared" si="0"/>
        <v>102</v>
      </c>
    </row>
    <row r="12" spans="2:5" x14ac:dyDescent="0.25">
      <c r="B12" s="82" t="s">
        <v>137</v>
      </c>
      <c r="C12" s="55">
        <v>6</v>
      </c>
      <c r="D12" s="55">
        <v>19</v>
      </c>
      <c r="E12" s="81">
        <f t="shared" si="0"/>
        <v>25</v>
      </c>
    </row>
    <row r="13" spans="2:5" x14ac:dyDescent="0.25">
      <c r="B13" s="82" t="s">
        <v>105</v>
      </c>
      <c r="C13" s="55">
        <v>40</v>
      </c>
      <c r="D13" s="55">
        <v>1</v>
      </c>
      <c r="E13" s="81">
        <f t="shared" si="0"/>
        <v>41</v>
      </c>
    </row>
    <row r="14" spans="2:5" x14ac:dyDescent="0.25">
      <c r="B14" s="82" t="s">
        <v>106</v>
      </c>
      <c r="C14" s="55">
        <v>0</v>
      </c>
      <c r="D14" s="55">
        <v>4</v>
      </c>
      <c r="E14" s="81">
        <f t="shared" si="0"/>
        <v>4</v>
      </c>
    </row>
  </sheetData>
  <sheetProtection algorithmName="SHA-512" hashValue="wsV+NVxG9sGZ7Ao5+/iaupMKPWd2zRFbeDYifhCthL9HGmRl7gFwaazRVXN3tIWRNt0GxF+OOS8rvWkzPIx+rQ==" saltValue="zIjfmdleRiw4NzDUrKown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/>
  </sheetPr>
  <dimension ref="A2:AA69"/>
  <sheetViews>
    <sheetView showGridLines="0" zoomScaleNormal="100" workbookViewId="0"/>
  </sheetViews>
  <sheetFormatPr baseColWidth="10" defaultRowHeight="15" x14ac:dyDescent="0.25"/>
  <cols>
    <col min="1" max="1" width="35.28515625" customWidth="1"/>
    <col min="2" max="2" width="6.5703125" bestFit="1" customWidth="1"/>
    <col min="3" max="3" width="5.85546875" bestFit="1" customWidth="1"/>
    <col min="4" max="4" width="5" customWidth="1"/>
    <col min="5" max="5" width="35.28515625" customWidth="1"/>
    <col min="6" max="6" width="6.5703125" bestFit="1" customWidth="1"/>
    <col min="7" max="7" width="5.85546875" bestFit="1" customWidth="1"/>
    <col min="9" max="9" width="35.28515625" customWidth="1"/>
    <col min="10" max="10" width="11.42578125" customWidth="1"/>
    <col min="11" max="11" width="0.28515625" customWidth="1"/>
    <col min="14" max="14" width="37" customWidth="1"/>
    <col min="15" max="15" width="10.42578125" style="69" customWidth="1"/>
    <col min="16" max="16" width="7.5703125" style="69" customWidth="1"/>
    <col min="17" max="17" width="10.85546875" customWidth="1"/>
    <col min="18" max="18" width="4.140625" customWidth="1"/>
    <col min="19" max="19" width="26.42578125" customWidth="1"/>
    <col min="20" max="20" width="4.28515625" customWidth="1"/>
    <col min="21" max="21" width="4.5703125" bestFit="1" customWidth="1"/>
    <col min="22" max="22" width="4.140625" style="70" bestFit="1" customWidth="1"/>
    <col min="23" max="23" width="4.5703125" bestFit="1" customWidth="1"/>
    <col min="24" max="24" width="4.140625" bestFit="1" customWidth="1"/>
    <col min="25" max="25" width="4.5703125" style="69" bestFit="1" customWidth="1"/>
    <col min="26" max="26" width="4.140625" style="70" bestFit="1" customWidth="1"/>
    <col min="27" max="27" width="4.5703125" bestFit="1" customWidth="1"/>
    <col min="28" max="28" width="4.140625" bestFit="1" customWidth="1"/>
    <col min="29" max="29" width="4.5703125" bestFit="1" customWidth="1"/>
    <col min="30" max="30" width="7.42578125" customWidth="1"/>
    <col min="31" max="31" width="24.7109375" customWidth="1"/>
    <col min="32" max="32" width="46.85546875" customWidth="1"/>
    <col min="33" max="33" width="8.140625" customWidth="1"/>
    <col min="34" max="34" width="7.85546875" customWidth="1"/>
  </cols>
  <sheetData>
    <row r="2" spans="1:27" ht="18.75" x14ac:dyDescent="0.25">
      <c r="A2" s="1" t="s">
        <v>99</v>
      </c>
      <c r="E2" s="1"/>
    </row>
    <row r="4" spans="1:27" x14ac:dyDescent="0.25">
      <c r="A4" t="s">
        <v>146</v>
      </c>
      <c r="E4" t="s">
        <v>138</v>
      </c>
    </row>
    <row r="5" spans="1:27" ht="18" x14ac:dyDescent="0.25">
      <c r="A5" s="127" t="s">
        <v>146</v>
      </c>
      <c r="B5" s="128"/>
      <c r="C5" s="128"/>
      <c r="E5" s="127" t="s">
        <v>138</v>
      </c>
      <c r="F5" s="128"/>
      <c r="G5" s="128"/>
      <c r="I5" s="131" t="s">
        <v>113</v>
      </c>
      <c r="J5" s="132"/>
      <c r="K5" s="132"/>
      <c r="L5" s="133"/>
      <c r="N5" s="131" t="s">
        <v>111</v>
      </c>
      <c r="O5" s="132"/>
      <c r="P5" s="133"/>
      <c r="S5" s="75" t="s">
        <v>118</v>
      </c>
      <c r="T5" s="134">
        <v>2021</v>
      </c>
      <c r="U5" s="133"/>
      <c r="V5" s="129">
        <v>2020</v>
      </c>
      <c r="W5" s="130"/>
      <c r="X5" s="129">
        <v>2019</v>
      </c>
      <c r="Y5" s="130"/>
      <c r="Z5"/>
    </row>
    <row r="6" spans="1:27" s="71" customFormat="1" ht="15.75" customHeight="1" x14ac:dyDescent="0.3">
      <c r="A6" s="72"/>
      <c r="B6" s="107" t="s">
        <v>59</v>
      </c>
      <c r="C6" s="107" t="s">
        <v>57</v>
      </c>
      <c r="E6" s="72"/>
      <c r="F6" s="96" t="s">
        <v>59</v>
      </c>
      <c r="G6" s="96" t="s">
        <v>57</v>
      </c>
      <c r="I6" s="72"/>
      <c r="J6" s="88" t="s">
        <v>59</v>
      </c>
      <c r="K6" s="88" t="s">
        <v>57</v>
      </c>
      <c r="L6" s="88" t="s">
        <v>57</v>
      </c>
      <c r="N6" s="72"/>
      <c r="O6" s="83" t="s">
        <v>59</v>
      </c>
      <c r="P6" s="83" t="s">
        <v>57</v>
      </c>
      <c r="S6" s="76"/>
      <c r="T6" s="77" t="s">
        <v>60</v>
      </c>
      <c r="U6" s="78" t="s">
        <v>98</v>
      </c>
      <c r="V6" s="77" t="s">
        <v>28</v>
      </c>
      <c r="W6" s="78" t="s">
        <v>98</v>
      </c>
      <c r="X6" s="77" t="s">
        <v>28</v>
      </c>
      <c r="Y6" s="78" t="s">
        <v>98</v>
      </c>
      <c r="Z6"/>
      <c r="AA6"/>
    </row>
    <row r="7" spans="1:27" x14ac:dyDescent="0.25">
      <c r="A7" s="5" t="s">
        <v>92</v>
      </c>
      <c r="B7" s="82">
        <v>3</v>
      </c>
      <c r="C7" s="82">
        <v>6</v>
      </c>
      <c r="E7" s="5" t="s">
        <v>92</v>
      </c>
      <c r="F7" s="82">
        <v>3</v>
      </c>
      <c r="G7" s="82">
        <v>6</v>
      </c>
      <c r="I7" s="5" t="s">
        <v>92</v>
      </c>
      <c r="J7" s="5">
        <v>4</v>
      </c>
      <c r="K7" s="5">
        <v>7</v>
      </c>
      <c r="L7" s="5" t="s">
        <v>114</v>
      </c>
      <c r="N7" s="5" t="s">
        <v>92</v>
      </c>
      <c r="O7" s="5">
        <v>4</v>
      </c>
      <c r="P7" s="5">
        <v>6</v>
      </c>
      <c r="S7" s="77" t="s">
        <v>59</v>
      </c>
      <c r="T7" s="77">
        <v>4</v>
      </c>
      <c r="U7" s="77">
        <v>2</v>
      </c>
      <c r="V7" s="79">
        <v>3</v>
      </c>
      <c r="W7" s="79">
        <v>3</v>
      </c>
      <c r="X7" s="79">
        <v>3</v>
      </c>
      <c r="Y7" s="79">
        <v>2</v>
      </c>
      <c r="Z7"/>
    </row>
    <row r="8" spans="1:27" x14ac:dyDescent="0.25">
      <c r="A8" s="5" t="s">
        <v>93</v>
      </c>
      <c r="B8" s="82">
        <v>4</v>
      </c>
      <c r="C8" s="82">
        <v>5</v>
      </c>
      <c r="E8" s="5" t="s">
        <v>93</v>
      </c>
      <c r="F8" s="82">
        <v>4</v>
      </c>
      <c r="G8" s="82">
        <v>5</v>
      </c>
      <c r="I8" s="5" t="s">
        <v>93</v>
      </c>
      <c r="J8" s="5">
        <v>5</v>
      </c>
      <c r="K8" s="5">
        <v>5</v>
      </c>
      <c r="L8" s="5" t="s">
        <v>115</v>
      </c>
      <c r="N8" s="5" t="s">
        <v>93</v>
      </c>
      <c r="O8" s="5">
        <v>4</v>
      </c>
      <c r="P8" s="5">
        <v>5</v>
      </c>
      <c r="S8" s="77" t="s">
        <v>57</v>
      </c>
      <c r="T8" s="77">
        <v>3</v>
      </c>
      <c r="U8" s="77">
        <v>2</v>
      </c>
      <c r="V8" s="79">
        <v>3</v>
      </c>
      <c r="W8" s="79">
        <v>3</v>
      </c>
      <c r="X8" s="79">
        <v>3</v>
      </c>
      <c r="Y8" s="79">
        <v>1</v>
      </c>
      <c r="Z8"/>
    </row>
    <row r="9" spans="1:27" x14ac:dyDescent="0.25">
      <c r="A9" s="5" t="s">
        <v>94</v>
      </c>
      <c r="B9" s="82">
        <v>4</v>
      </c>
      <c r="C9" s="82">
        <v>5</v>
      </c>
      <c r="E9" s="5" t="s">
        <v>94</v>
      </c>
      <c r="F9" s="82">
        <v>4</v>
      </c>
      <c r="G9" s="82">
        <v>5</v>
      </c>
      <c r="I9" s="5" t="s">
        <v>94</v>
      </c>
      <c r="J9" s="5">
        <v>4</v>
      </c>
      <c r="K9" s="5">
        <v>5</v>
      </c>
      <c r="L9" s="5">
        <v>5</v>
      </c>
      <c r="N9" s="5" t="s">
        <v>94</v>
      </c>
      <c r="O9" s="5">
        <v>4</v>
      </c>
      <c r="P9" s="5">
        <v>5</v>
      </c>
      <c r="V9"/>
      <c r="X9" s="70"/>
      <c r="Y9"/>
      <c r="Z9"/>
    </row>
    <row r="10" spans="1:27" x14ac:dyDescent="0.25">
      <c r="A10" s="5" t="s">
        <v>95</v>
      </c>
      <c r="B10" s="82">
        <v>3</v>
      </c>
      <c r="C10" s="82">
        <v>6</v>
      </c>
      <c r="E10" s="5" t="s">
        <v>95</v>
      </c>
      <c r="F10" s="82">
        <v>3</v>
      </c>
      <c r="G10" s="82">
        <v>6</v>
      </c>
      <c r="I10" s="5" t="s">
        <v>95</v>
      </c>
      <c r="J10" s="5">
        <v>3</v>
      </c>
      <c r="K10" s="5">
        <v>7</v>
      </c>
      <c r="L10" s="5" t="s">
        <v>114</v>
      </c>
      <c r="N10" s="5" t="s">
        <v>95</v>
      </c>
      <c r="O10" s="5">
        <v>4</v>
      </c>
      <c r="P10" s="5">
        <v>5</v>
      </c>
      <c r="V10"/>
      <c r="X10" s="69"/>
      <c r="Y10" s="70"/>
      <c r="Z10"/>
    </row>
    <row r="11" spans="1:27" x14ac:dyDescent="0.25">
      <c r="A11" s="5" t="s">
        <v>96</v>
      </c>
      <c r="B11" s="82">
        <v>3</v>
      </c>
      <c r="C11" s="82">
        <v>6</v>
      </c>
      <c r="E11" s="5" t="s">
        <v>96</v>
      </c>
      <c r="F11" s="82">
        <v>3</v>
      </c>
      <c r="G11" s="82">
        <v>6</v>
      </c>
      <c r="I11" s="5" t="s">
        <v>96</v>
      </c>
      <c r="J11" s="5">
        <v>3</v>
      </c>
      <c r="K11" s="5">
        <v>6</v>
      </c>
      <c r="L11" s="5">
        <v>6</v>
      </c>
      <c r="N11" s="5" t="s">
        <v>96</v>
      </c>
      <c r="O11" s="5">
        <v>3</v>
      </c>
      <c r="P11" s="5">
        <v>6</v>
      </c>
      <c r="X11" s="69"/>
      <c r="Y11" s="70"/>
      <c r="Z11"/>
    </row>
    <row r="12" spans="1:27" x14ac:dyDescent="0.25">
      <c r="A12" s="5" t="s">
        <v>97</v>
      </c>
      <c r="B12" s="82">
        <v>1</v>
      </c>
      <c r="C12" s="82">
        <v>7</v>
      </c>
      <c r="E12" s="5" t="s">
        <v>97</v>
      </c>
      <c r="F12" s="82">
        <v>1</v>
      </c>
      <c r="G12" s="82">
        <v>7</v>
      </c>
      <c r="I12" s="5" t="s">
        <v>97</v>
      </c>
      <c r="J12" s="5">
        <v>4</v>
      </c>
      <c r="K12" s="5">
        <v>5</v>
      </c>
      <c r="L12" s="5">
        <v>5</v>
      </c>
      <c r="N12" s="5" t="s">
        <v>97</v>
      </c>
      <c r="O12" s="5">
        <v>4</v>
      </c>
      <c r="P12" s="5">
        <v>5</v>
      </c>
    </row>
    <row r="13" spans="1:27" x14ac:dyDescent="0.25">
      <c r="A13" s="5" t="s">
        <v>140</v>
      </c>
      <c r="B13" s="82">
        <v>2</v>
      </c>
      <c r="C13" s="82">
        <v>7</v>
      </c>
      <c r="E13" s="5" t="s">
        <v>140</v>
      </c>
      <c r="F13" s="82">
        <v>2</v>
      </c>
      <c r="G13" s="82">
        <v>7</v>
      </c>
      <c r="I13" s="73"/>
      <c r="J13" s="37">
        <f>SUM(J7:J12)</f>
        <v>23</v>
      </c>
      <c r="K13" s="37">
        <f>SUM(K7:K12)</f>
        <v>35</v>
      </c>
      <c r="L13" s="37">
        <v>35</v>
      </c>
      <c r="N13" s="73"/>
      <c r="O13" s="37">
        <f>SUM(O7:O12)</f>
        <v>23</v>
      </c>
      <c r="P13" s="37">
        <f>SUM(P7:P12)</f>
        <v>32</v>
      </c>
    </row>
    <row r="14" spans="1:27" x14ac:dyDescent="0.25">
      <c r="A14" s="73"/>
      <c r="B14" s="37">
        <f>SUM(B7:B13)</f>
        <v>20</v>
      </c>
      <c r="C14" s="37">
        <f>SUM(C7:C13)</f>
        <v>42</v>
      </c>
      <c r="E14" s="73"/>
      <c r="F14" s="37">
        <f>SUM(F7:F13)</f>
        <v>20</v>
      </c>
      <c r="G14" s="37">
        <f>SUM(G7:G13)</f>
        <v>42</v>
      </c>
      <c r="J14" s="69"/>
      <c r="K14" s="69"/>
      <c r="L14" s="69"/>
    </row>
    <row r="15" spans="1:27" x14ac:dyDescent="0.25">
      <c r="B15" s="69"/>
      <c r="C15" s="69"/>
      <c r="F15" s="69"/>
      <c r="G15" s="69"/>
      <c r="J15" s="69"/>
      <c r="K15" s="69"/>
      <c r="L15" s="69"/>
    </row>
    <row r="16" spans="1:27" x14ac:dyDescent="0.25">
      <c r="A16" s="127" t="s">
        <v>147</v>
      </c>
      <c r="B16" s="128"/>
      <c r="C16" s="128"/>
      <c r="E16" s="127" t="s">
        <v>139</v>
      </c>
      <c r="F16" s="128"/>
      <c r="G16" s="128"/>
      <c r="I16" s="131" t="s">
        <v>117</v>
      </c>
      <c r="J16" s="132"/>
      <c r="K16" s="132"/>
      <c r="L16" s="133"/>
      <c r="N16" s="131" t="s">
        <v>112</v>
      </c>
      <c r="O16" s="132"/>
      <c r="P16" s="133"/>
    </row>
    <row r="17" spans="1:16" ht="14.45" customHeight="1" x14ac:dyDescent="0.25">
      <c r="A17" s="5"/>
      <c r="B17" s="107" t="s">
        <v>59</v>
      </c>
      <c r="C17" s="107" t="s">
        <v>57</v>
      </c>
      <c r="E17" s="5"/>
      <c r="F17" s="96" t="s">
        <v>59</v>
      </c>
      <c r="G17" s="96" t="s">
        <v>57</v>
      </c>
      <c r="I17" s="5"/>
      <c r="J17" s="88" t="s">
        <v>59</v>
      </c>
      <c r="K17" s="88" t="s">
        <v>57</v>
      </c>
      <c r="L17" s="88" t="s">
        <v>57</v>
      </c>
      <c r="N17" s="5"/>
      <c r="O17" s="83" t="s">
        <v>59</v>
      </c>
      <c r="P17" s="83" t="s">
        <v>57</v>
      </c>
    </row>
    <row r="18" spans="1:16" x14ac:dyDescent="0.25">
      <c r="A18" s="5" t="s">
        <v>92</v>
      </c>
      <c r="B18" s="82">
        <v>2</v>
      </c>
      <c r="C18" s="82">
        <v>1</v>
      </c>
      <c r="E18" s="5" t="s">
        <v>92</v>
      </c>
      <c r="F18" s="82">
        <v>2</v>
      </c>
      <c r="G18" s="82">
        <v>1</v>
      </c>
      <c r="I18" s="5" t="s">
        <v>92</v>
      </c>
      <c r="J18" s="5">
        <v>1</v>
      </c>
      <c r="K18" s="5">
        <v>2</v>
      </c>
      <c r="L18" s="5" t="s">
        <v>116</v>
      </c>
      <c r="N18" s="5" t="s">
        <v>92</v>
      </c>
      <c r="O18" s="5">
        <v>1</v>
      </c>
      <c r="P18" s="5">
        <v>1</v>
      </c>
    </row>
    <row r="19" spans="1:16" x14ac:dyDescent="0.25">
      <c r="A19" s="5" t="s">
        <v>93</v>
      </c>
      <c r="B19" s="82">
        <v>0</v>
      </c>
      <c r="C19" s="82">
        <v>2</v>
      </c>
      <c r="E19" s="5" t="s">
        <v>93</v>
      </c>
      <c r="F19" s="82">
        <v>0</v>
      </c>
      <c r="G19" s="82">
        <v>2</v>
      </c>
      <c r="I19" s="5" t="s">
        <v>93</v>
      </c>
      <c r="J19" s="5">
        <v>2</v>
      </c>
      <c r="K19" s="5">
        <v>1</v>
      </c>
      <c r="L19" s="5">
        <v>1</v>
      </c>
      <c r="N19" s="5" t="s">
        <v>93</v>
      </c>
      <c r="O19" s="5">
        <v>2</v>
      </c>
      <c r="P19" s="5">
        <v>1</v>
      </c>
    </row>
    <row r="20" spans="1:16" x14ac:dyDescent="0.25">
      <c r="A20" s="5" t="s">
        <v>94</v>
      </c>
      <c r="B20" s="82">
        <v>1</v>
      </c>
      <c r="C20" s="82">
        <v>2</v>
      </c>
      <c r="E20" s="5" t="s">
        <v>94</v>
      </c>
      <c r="F20" s="82">
        <v>1</v>
      </c>
      <c r="G20" s="82">
        <v>2</v>
      </c>
      <c r="I20" s="5" t="s">
        <v>94</v>
      </c>
      <c r="J20" s="5">
        <v>1</v>
      </c>
      <c r="K20" s="5">
        <v>1</v>
      </c>
      <c r="L20" s="5">
        <v>1</v>
      </c>
      <c r="N20" s="5" t="s">
        <v>94</v>
      </c>
      <c r="O20" s="5">
        <v>1</v>
      </c>
      <c r="P20" s="5">
        <v>1</v>
      </c>
    </row>
    <row r="21" spans="1:16" x14ac:dyDescent="0.25">
      <c r="A21" s="5" t="s">
        <v>95</v>
      </c>
      <c r="B21" s="82">
        <v>1</v>
      </c>
      <c r="C21" s="82">
        <v>1</v>
      </c>
      <c r="E21" s="5" t="s">
        <v>95</v>
      </c>
      <c r="F21" s="82">
        <v>1</v>
      </c>
      <c r="G21" s="82">
        <v>1</v>
      </c>
      <c r="I21" s="5" t="s">
        <v>95</v>
      </c>
      <c r="J21" s="5">
        <v>2</v>
      </c>
      <c r="K21" s="5">
        <v>1</v>
      </c>
      <c r="L21" s="5">
        <v>1</v>
      </c>
      <c r="N21" s="5" t="s">
        <v>95</v>
      </c>
      <c r="O21" s="5">
        <v>2</v>
      </c>
      <c r="P21" s="5">
        <v>1</v>
      </c>
    </row>
    <row r="22" spans="1:16" x14ac:dyDescent="0.25">
      <c r="A22" s="5" t="s">
        <v>96</v>
      </c>
      <c r="B22" s="82">
        <v>1</v>
      </c>
      <c r="C22" s="82">
        <v>2</v>
      </c>
      <c r="E22" s="5" t="s">
        <v>96</v>
      </c>
      <c r="F22" s="82">
        <v>1</v>
      </c>
      <c r="G22" s="82">
        <v>2</v>
      </c>
      <c r="I22" s="5" t="s">
        <v>96</v>
      </c>
      <c r="J22" s="5">
        <v>1</v>
      </c>
      <c r="K22" s="5">
        <v>1</v>
      </c>
      <c r="L22" s="5">
        <v>1</v>
      </c>
      <c r="N22" s="5" t="s">
        <v>96</v>
      </c>
      <c r="O22" s="5">
        <v>1</v>
      </c>
      <c r="P22" s="5">
        <v>1</v>
      </c>
    </row>
    <row r="23" spans="1:16" x14ac:dyDescent="0.25">
      <c r="A23" s="5" t="s">
        <v>97</v>
      </c>
      <c r="B23" s="82">
        <v>0</v>
      </c>
      <c r="C23" s="82">
        <v>2</v>
      </c>
      <c r="E23" s="5" t="s">
        <v>97</v>
      </c>
      <c r="F23" s="82">
        <v>0</v>
      </c>
      <c r="G23" s="82">
        <v>2</v>
      </c>
      <c r="I23" s="5" t="s">
        <v>97</v>
      </c>
      <c r="J23" s="5">
        <v>1</v>
      </c>
      <c r="K23" s="5">
        <v>2</v>
      </c>
      <c r="L23" s="5">
        <v>2</v>
      </c>
      <c r="N23" s="5" t="s">
        <v>97</v>
      </c>
      <c r="O23" s="5">
        <v>1</v>
      </c>
      <c r="P23" s="5">
        <v>2</v>
      </c>
    </row>
    <row r="24" spans="1:16" x14ac:dyDescent="0.25">
      <c r="A24" s="5" t="s">
        <v>140</v>
      </c>
      <c r="B24" s="82">
        <v>1</v>
      </c>
      <c r="C24" s="82">
        <v>2</v>
      </c>
      <c r="E24" s="5" t="s">
        <v>140</v>
      </c>
      <c r="F24" s="82">
        <v>1</v>
      </c>
      <c r="G24" s="82">
        <v>2</v>
      </c>
      <c r="I24" s="73"/>
      <c r="J24" s="37">
        <f>SUM(J18:J23)</f>
        <v>8</v>
      </c>
      <c r="K24" s="37">
        <f>SUM(K18:K23)</f>
        <v>8</v>
      </c>
      <c r="L24" s="37">
        <v>8</v>
      </c>
      <c r="N24" s="73"/>
      <c r="O24" s="37">
        <f>SUM(O18:O23)</f>
        <v>8</v>
      </c>
      <c r="P24" s="37">
        <f>SUM(P18:P23)</f>
        <v>7</v>
      </c>
    </row>
    <row r="25" spans="1:16" x14ac:dyDescent="0.25">
      <c r="A25" s="73"/>
      <c r="B25" s="37">
        <f>SUM(B18:B24)</f>
        <v>6</v>
      </c>
      <c r="C25" s="37">
        <f>SUM(C18:C24)</f>
        <v>12</v>
      </c>
      <c r="E25" s="73"/>
      <c r="F25" s="37">
        <f>SUM(F18:F24)</f>
        <v>6</v>
      </c>
      <c r="G25" s="37">
        <f>SUM(G18:G24)</f>
        <v>12</v>
      </c>
      <c r="J25" s="95"/>
      <c r="K25" s="95"/>
      <c r="L25" s="95"/>
      <c r="N25" s="51"/>
      <c r="O25" s="95"/>
      <c r="P25" s="95"/>
    </row>
    <row r="26" spans="1:16" x14ac:dyDescent="0.25">
      <c r="B26" s="95"/>
      <c r="C26" s="95"/>
      <c r="F26" s="95"/>
      <c r="G26" s="95"/>
      <c r="I26" s="112" t="s">
        <v>135</v>
      </c>
      <c r="J26" s="112"/>
      <c r="K26" s="112"/>
      <c r="L26" s="112"/>
      <c r="N26" s="51"/>
      <c r="O26" s="95"/>
      <c r="P26" s="95"/>
    </row>
    <row r="27" spans="1:16" x14ac:dyDescent="0.25">
      <c r="A27" s="112"/>
      <c r="B27" s="112"/>
      <c r="C27" s="112"/>
      <c r="E27" s="112"/>
      <c r="F27" s="112"/>
      <c r="G27" s="112"/>
      <c r="I27" s="112"/>
      <c r="J27" s="112"/>
      <c r="K27" s="112"/>
      <c r="L27" s="112"/>
      <c r="N27" s="51"/>
      <c r="O27" s="95"/>
      <c r="P27" s="95"/>
    </row>
    <row r="28" spans="1:16" ht="18.600000000000001" customHeight="1" x14ac:dyDescent="0.25">
      <c r="A28" s="112"/>
      <c r="B28" s="112"/>
      <c r="C28" s="112"/>
      <c r="E28" s="112"/>
      <c r="F28" s="112"/>
      <c r="G28" s="112"/>
      <c r="I28" s="112"/>
      <c r="J28" s="112"/>
      <c r="K28" s="112"/>
      <c r="L28" s="112"/>
    </row>
    <row r="29" spans="1:16" ht="39.6" customHeight="1" x14ac:dyDescent="0.25">
      <c r="A29" s="112"/>
      <c r="B29" s="112"/>
      <c r="C29" s="112"/>
      <c r="E29" s="112"/>
      <c r="F29" s="112"/>
      <c r="G29" s="112"/>
      <c r="J29" s="69"/>
      <c r="K29" s="69"/>
      <c r="L29" s="69"/>
    </row>
    <row r="30" spans="1:16" x14ac:dyDescent="0.25">
      <c r="B30" s="69"/>
      <c r="C30" s="69"/>
      <c r="F30" s="69"/>
      <c r="G30" s="69"/>
      <c r="J30" s="69"/>
      <c r="K30" s="69"/>
      <c r="L30" s="69"/>
    </row>
    <row r="31" spans="1:16" x14ac:dyDescent="0.25">
      <c r="B31" s="69"/>
      <c r="C31" s="69"/>
      <c r="F31" s="69"/>
      <c r="G31" s="69"/>
      <c r="J31" s="69"/>
      <c r="K31" s="69"/>
      <c r="L31" s="69"/>
    </row>
    <row r="32" spans="1:16" x14ac:dyDescent="0.25">
      <c r="B32" s="69"/>
      <c r="C32" s="69"/>
      <c r="F32" s="69"/>
      <c r="G32" s="69"/>
      <c r="J32" s="69"/>
      <c r="K32" s="69"/>
      <c r="L32" s="69"/>
    </row>
    <row r="33" spans="2:12" x14ac:dyDescent="0.25">
      <c r="B33" s="69"/>
      <c r="C33" s="69"/>
      <c r="F33" s="69"/>
      <c r="G33" s="69"/>
      <c r="J33" s="69"/>
      <c r="K33" s="69"/>
      <c r="L33" s="69"/>
    </row>
    <row r="34" spans="2:12" x14ac:dyDescent="0.25">
      <c r="B34" s="69"/>
      <c r="C34" s="69"/>
      <c r="F34" s="69"/>
      <c r="G34" s="69"/>
      <c r="J34" s="69"/>
      <c r="K34" s="69"/>
      <c r="L34" s="69"/>
    </row>
    <row r="35" spans="2:12" x14ac:dyDescent="0.25">
      <c r="B35" s="69"/>
      <c r="C35" s="69"/>
      <c r="F35" s="69"/>
      <c r="G35" s="69"/>
      <c r="J35" s="69"/>
      <c r="K35" s="69"/>
      <c r="L35" s="69"/>
    </row>
    <row r="36" spans="2:12" x14ac:dyDescent="0.25">
      <c r="B36" s="69"/>
      <c r="C36" s="69"/>
      <c r="F36" s="69"/>
      <c r="G36" s="69"/>
      <c r="J36" s="69"/>
      <c r="K36" s="69"/>
      <c r="L36" s="69"/>
    </row>
    <row r="37" spans="2:12" x14ac:dyDescent="0.25">
      <c r="B37" s="69"/>
      <c r="C37" s="69"/>
      <c r="F37" s="69"/>
      <c r="G37" s="69"/>
      <c r="J37" s="69"/>
      <c r="K37" s="69"/>
      <c r="L37" s="69"/>
    </row>
    <row r="38" spans="2:12" x14ac:dyDescent="0.25">
      <c r="B38" s="69"/>
      <c r="C38" s="69"/>
      <c r="F38" s="69"/>
      <c r="G38" s="69"/>
      <c r="J38" s="69"/>
      <c r="K38" s="69"/>
      <c r="L38" s="69"/>
    </row>
    <row r="39" spans="2:12" x14ac:dyDescent="0.25">
      <c r="B39" s="69"/>
      <c r="C39" s="69"/>
      <c r="F39" s="69"/>
      <c r="G39" s="69"/>
      <c r="J39" s="69"/>
      <c r="K39" s="69"/>
      <c r="L39" s="69"/>
    </row>
    <row r="40" spans="2:12" x14ac:dyDescent="0.25">
      <c r="B40" s="69"/>
      <c r="C40" s="69"/>
      <c r="F40" s="69"/>
      <c r="G40" s="69"/>
      <c r="J40" s="69"/>
      <c r="K40" s="69"/>
      <c r="L40" s="69"/>
    </row>
    <row r="41" spans="2:12" x14ac:dyDescent="0.25">
      <c r="B41" s="69"/>
      <c r="C41" s="69"/>
      <c r="F41" s="69"/>
      <c r="G41" s="69"/>
      <c r="J41" s="69"/>
      <c r="K41" s="69"/>
      <c r="L41" s="69"/>
    </row>
    <row r="42" spans="2:12" x14ac:dyDescent="0.25">
      <c r="B42" s="69"/>
      <c r="C42" s="69"/>
      <c r="F42" s="69"/>
      <c r="G42" s="69"/>
      <c r="J42" s="69"/>
      <c r="K42" s="69"/>
      <c r="L42" s="69"/>
    </row>
    <row r="43" spans="2:12" x14ac:dyDescent="0.25">
      <c r="B43" s="69"/>
      <c r="C43" s="69"/>
      <c r="F43" s="69"/>
      <c r="G43" s="69"/>
      <c r="J43" s="69"/>
      <c r="K43" s="69"/>
      <c r="L43" s="69"/>
    </row>
    <row r="44" spans="2:12" x14ac:dyDescent="0.25">
      <c r="B44" s="69"/>
      <c r="C44" s="69"/>
      <c r="F44" s="69"/>
      <c r="G44" s="69"/>
      <c r="J44" s="69"/>
      <c r="K44" s="69"/>
      <c r="L44" s="69"/>
    </row>
    <row r="45" spans="2:12" x14ac:dyDescent="0.25">
      <c r="B45" s="69"/>
      <c r="C45" s="69"/>
      <c r="F45" s="69"/>
      <c r="G45" s="69"/>
      <c r="J45" s="69"/>
      <c r="K45" s="69"/>
      <c r="L45" s="69"/>
    </row>
    <row r="46" spans="2:12" x14ac:dyDescent="0.25">
      <c r="B46" s="69"/>
      <c r="C46" s="69"/>
      <c r="F46" s="69"/>
      <c r="G46" s="69"/>
      <c r="J46" s="69"/>
      <c r="K46" s="69"/>
      <c r="L46" s="69"/>
    </row>
    <row r="47" spans="2:12" x14ac:dyDescent="0.25">
      <c r="B47" s="69"/>
      <c r="C47" s="69"/>
      <c r="F47" s="69"/>
      <c r="G47" s="69"/>
      <c r="J47" s="69"/>
      <c r="K47" s="69"/>
      <c r="L47" s="69"/>
    </row>
    <row r="48" spans="2:12" x14ac:dyDescent="0.25">
      <c r="B48" s="69"/>
      <c r="C48" s="69"/>
      <c r="F48" s="69"/>
      <c r="G48" s="69"/>
      <c r="J48" s="69"/>
      <c r="K48" s="69"/>
      <c r="L48" s="69"/>
    </row>
    <row r="49" spans="2:12" x14ac:dyDescent="0.25">
      <c r="B49" s="69"/>
      <c r="C49" s="69"/>
      <c r="F49" s="69"/>
      <c r="G49" s="69"/>
      <c r="J49" s="69"/>
      <c r="K49" s="69"/>
      <c r="L49" s="69"/>
    </row>
    <row r="50" spans="2:12" x14ac:dyDescent="0.25">
      <c r="B50" s="69"/>
      <c r="C50" s="69"/>
      <c r="F50" s="69"/>
      <c r="G50" s="69"/>
      <c r="J50" s="69"/>
      <c r="K50" s="69"/>
      <c r="L50" s="69"/>
    </row>
    <row r="51" spans="2:12" x14ac:dyDescent="0.25">
      <c r="B51" s="69"/>
      <c r="C51" s="69"/>
      <c r="F51" s="69"/>
      <c r="G51" s="69"/>
      <c r="J51" s="69"/>
      <c r="K51" s="69"/>
      <c r="L51" s="69"/>
    </row>
    <row r="52" spans="2:12" x14ac:dyDescent="0.25">
      <c r="B52" s="69"/>
      <c r="C52" s="69"/>
      <c r="F52" s="69"/>
      <c r="G52" s="69"/>
      <c r="J52" s="69"/>
      <c r="K52" s="69"/>
      <c r="L52" s="69"/>
    </row>
    <row r="53" spans="2:12" x14ac:dyDescent="0.25">
      <c r="B53" s="69"/>
      <c r="C53" s="69"/>
      <c r="F53" s="69"/>
      <c r="G53" s="69"/>
      <c r="J53" s="69"/>
      <c r="K53" s="69"/>
      <c r="L53" s="69"/>
    </row>
    <row r="54" spans="2:12" x14ac:dyDescent="0.25">
      <c r="B54" s="69"/>
      <c r="C54" s="69"/>
      <c r="F54" s="69"/>
      <c r="G54" s="69"/>
      <c r="J54" s="69"/>
      <c r="K54" s="69"/>
      <c r="L54" s="69"/>
    </row>
    <row r="55" spans="2:12" x14ac:dyDescent="0.25">
      <c r="B55" s="69"/>
      <c r="C55" s="69"/>
      <c r="F55" s="69"/>
      <c r="G55" s="69"/>
      <c r="J55" s="69"/>
      <c r="K55" s="69"/>
      <c r="L55" s="69"/>
    </row>
    <row r="56" spans="2:12" x14ac:dyDescent="0.25">
      <c r="B56" s="69"/>
      <c r="C56" s="69"/>
      <c r="F56" s="69"/>
      <c r="G56" s="69"/>
      <c r="J56" s="69"/>
      <c r="K56" s="69"/>
      <c r="L56" s="69"/>
    </row>
    <row r="57" spans="2:12" x14ac:dyDescent="0.25">
      <c r="B57" s="69"/>
      <c r="C57" s="69"/>
      <c r="F57" s="69"/>
      <c r="G57" s="69"/>
      <c r="J57" s="69"/>
      <c r="K57" s="69"/>
      <c r="L57" s="69"/>
    </row>
    <row r="58" spans="2:12" x14ac:dyDescent="0.25">
      <c r="B58" s="69"/>
      <c r="C58" s="69"/>
      <c r="F58" s="69"/>
      <c r="G58" s="69"/>
      <c r="J58" s="69"/>
      <c r="K58" s="69"/>
      <c r="L58" s="69"/>
    </row>
    <row r="59" spans="2:12" x14ac:dyDescent="0.25">
      <c r="B59" s="69"/>
      <c r="C59" s="69"/>
      <c r="F59" s="69"/>
      <c r="G59" s="69"/>
      <c r="J59" s="69"/>
      <c r="K59" s="69"/>
      <c r="L59" s="69"/>
    </row>
    <row r="60" spans="2:12" x14ac:dyDescent="0.25">
      <c r="B60" s="69"/>
      <c r="C60" s="69"/>
      <c r="F60" s="69"/>
      <c r="G60" s="69"/>
      <c r="J60" s="69"/>
      <c r="K60" s="69"/>
      <c r="L60" s="69"/>
    </row>
    <row r="61" spans="2:12" ht="36" customHeight="1" x14ac:dyDescent="0.25">
      <c r="B61" s="69"/>
      <c r="C61" s="69"/>
      <c r="F61" s="69"/>
      <c r="G61" s="69"/>
    </row>
    <row r="65" spans="18:18" x14ac:dyDescent="0.25">
      <c r="R65" s="74"/>
    </row>
    <row r="66" spans="18:18" x14ac:dyDescent="0.25">
      <c r="R66" s="74"/>
    </row>
    <row r="67" spans="18:18" x14ac:dyDescent="0.25">
      <c r="R67" s="74"/>
    </row>
    <row r="68" spans="18:18" x14ac:dyDescent="0.25">
      <c r="R68" s="74"/>
    </row>
    <row r="69" spans="18:18" x14ac:dyDescent="0.25">
      <c r="R69" s="74"/>
    </row>
  </sheetData>
  <sheetProtection algorithmName="SHA-512" hashValue="q6rtKFNbQdfLiB8uZu8bld8o+vwc0UkasDjz0EWbyGEitsJ7+5sis3HQbjx5a5DfaMmkA2Ggs2nRHep0wuFaPA==" saltValue="JETzBGvFgw9NmwxI9TiEDg==" spinCount="100000" sheet="1" objects="1" scenarios="1"/>
  <mergeCells count="14">
    <mergeCell ref="A5:C5"/>
    <mergeCell ref="A16:C16"/>
    <mergeCell ref="A27:C29"/>
    <mergeCell ref="X5:Y5"/>
    <mergeCell ref="N5:P5"/>
    <mergeCell ref="N16:P16"/>
    <mergeCell ref="V5:W5"/>
    <mergeCell ref="E5:G5"/>
    <mergeCell ref="E16:G16"/>
    <mergeCell ref="E27:G29"/>
    <mergeCell ref="T5:U5"/>
    <mergeCell ref="I26:L28"/>
    <mergeCell ref="I5:L5"/>
    <mergeCell ref="I16:L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Distribución por sexo en OOCC </vt:lpstr>
      <vt:lpstr>Dist. por sexo F. Territoriales</vt:lpstr>
      <vt:lpstr>Distribución por sexo Carrera F</vt:lpstr>
      <vt:lpstr>Antigüedad-Edad</vt:lpstr>
      <vt:lpstr>Rotación de personal</vt:lpstr>
      <vt:lpstr>Número de Fiscales - Población</vt:lpstr>
      <vt:lpstr>Situaciones Adtvas-Bajas enf.</vt:lpstr>
      <vt:lpstr>Excedencias-Licencias</vt:lpstr>
      <vt:lpstr>Tribunales calificadores</vt:lpstr>
      <vt:lpstr>'Distribución por sexo en OOCC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2023-05-23T11:17:33Z</dcterms:modified>
</cp:coreProperties>
</file>